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filterPrivacy="1" codeName="ThisWorkbook" autoCompressPictures="0"/>
  <xr:revisionPtr revIDLastSave="0" documentId="13_ncr:1_{E7757C0E-55BF-421A-994C-4B883C33500F}" xr6:coauthVersionLast="47" xr6:coauthVersionMax="47" xr10:uidLastSave="{00000000-0000-0000-0000-000000000000}"/>
  <bookViews>
    <workbookView xWindow="29655" yWindow="555" windowWidth="24120" windowHeight="13680" xr2:uid="{00000000-000D-0000-FFFF-FFFF00000000}"/>
  </bookViews>
  <sheets>
    <sheet name="Mortgage Calculator" sheetId="1" r:id="rId1"/>
    <sheet name="Amortization Table" sheetId="2" r:id="rId2"/>
  </sheets>
  <definedNames>
    <definedName name="ColumnTitle2">Amortization[[#Headers],['#]]</definedName>
    <definedName name="DurationOfLoan">'Mortgage Calculator'!$C$19</definedName>
    <definedName name="HeaderRow">ROW('Amortization Table'!$B$3:$J$3)</definedName>
    <definedName name="interest">'Amortization Table'!$E$4:$E$363</definedName>
    <definedName name="InterestRate">'Mortgage Calculator'!$C$18</definedName>
    <definedName name="LastRow">COUNTIF('Amortization Table'!$C$4:$C$363,"&gt;1")+HeaderRow</definedName>
    <definedName name="LoanAmount">'Mortgage Calculator'!$C$20</definedName>
    <definedName name="LoanIsGood">('Mortgage Calculator'!$C$18*'Mortgage Calculator'!$C$19*'Mortgage Calculator'!$C$20)&gt;0</definedName>
    <definedName name="LoanStart">'Mortgage Calculator'!$C$21</definedName>
    <definedName name="MonthlyLoanPayment">'Mortgage Calculator'!$E$17</definedName>
    <definedName name="NoPaymentsRemaining">'Amortization Table'!$J$4:$J$363</definedName>
    <definedName name="PaymentDurationIncreaseDecrease">INT(NPER(InterestRate/12,-MonthlyLoanPayment*VLOOKUP(PaymentPercentage,PaymentScenarios,2,FALSE),LoanAmount))</definedName>
    <definedName name="PercentageIncreaseDecrease">1-PaymentDurationIncreaseDecrease/DurationOfLoan</definedName>
    <definedName name="_xlnm.Print_Titles" localSheetId="1">'Amortization Table'!$3:$3</definedName>
    <definedName name="PropertyTaxAmount">'Mortgage Calculator'!$E$21</definedName>
    <definedName name="TitleRegion1..C8">'Mortgage Calculator'!$B$16</definedName>
    <definedName name="TitleRegion2..E8">'Mortgage Calculator'!$D$16</definedName>
    <definedName name="total_interest_paid">'Mortgage Calculator'!$E$20</definedName>
    <definedName name="total_loan_payment">'Amortization Table'!$E$4:$F$363</definedName>
    <definedName name="total_payments">'Amortization Table'!$H$4:$H$363</definedName>
    <definedName name="ValueOfHome">'Mortgage Calculator'!$C$17</definedName>
    <definedName name="ValuesEntered">IF(LoanAmount*(LEN(InterestRate)&gt;0)*DurationOfLoan*LoanStart*(LEN(PropertyTaxAmount)&gt;0)&gt;0,1,0)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7" i="1" l="1"/>
  <c r="D5" i="1" s="1"/>
  <c r="D4" i="2" l="1"/>
  <c r="C21" i="1" l="1"/>
  <c r="B363" i="2" l="1"/>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C4" i="2" s="1"/>
  <c r="F4" i="2" l="1"/>
  <c r="I4" i="2" s="1"/>
  <c r="G4" i="2"/>
  <c r="E4" i="2"/>
  <c r="H4" i="2" l="1"/>
  <c r="C5" i="2"/>
  <c r="G5" i="2" l="1"/>
  <c r="D5" i="2"/>
  <c r="F5" i="2" s="1"/>
  <c r="I5" i="2" s="1"/>
  <c r="C6" i="2" l="1"/>
  <c r="D6" i="2" l="1"/>
  <c r="G6" i="2"/>
  <c r="F6" i="2" l="1"/>
  <c r="I6" i="2" s="1"/>
  <c r="C7" i="2" l="1"/>
  <c r="G7" i="2" l="1"/>
  <c r="D7" i="2"/>
  <c r="F7" i="2" l="1"/>
  <c r="I7" i="2" s="1"/>
  <c r="C8" i="2" s="1"/>
  <c r="D8" i="2" l="1"/>
  <c r="F8" i="2" s="1"/>
  <c r="I8" i="2" s="1"/>
  <c r="G8" i="2"/>
  <c r="C9" i="2" l="1"/>
  <c r="D9" i="2" l="1"/>
  <c r="G9" i="2"/>
  <c r="F9" i="2" l="1"/>
  <c r="I9" i="2" s="1"/>
  <c r="C10" i="2" l="1"/>
  <c r="D10" i="2" l="1"/>
  <c r="F10" i="2" s="1"/>
  <c r="I10" i="2" s="1"/>
  <c r="G10" i="2"/>
  <c r="C11" i="2" l="1"/>
  <c r="D11" i="2" l="1"/>
  <c r="F11" i="2" s="1"/>
  <c r="G11" i="2"/>
  <c r="I11" i="2" l="1"/>
  <c r="C12" i="2" l="1"/>
  <c r="D12" i="2" l="1"/>
  <c r="G12" i="2"/>
  <c r="F12" i="2" l="1"/>
  <c r="I12" i="2" s="1"/>
  <c r="C13" i="2" l="1"/>
  <c r="D13" i="2" l="1"/>
  <c r="F13" i="2" s="1"/>
  <c r="I13" i="2" s="1"/>
  <c r="C14" i="2" s="1"/>
  <c r="D14" i="2" s="1"/>
  <c r="G13" i="2"/>
  <c r="G14" i="2" l="1"/>
  <c r="F14" i="2"/>
  <c r="I14" i="2" s="1"/>
  <c r="C15" i="2" l="1"/>
  <c r="D15" i="2" l="1"/>
  <c r="F15" i="2" s="1"/>
  <c r="I15" i="2" s="1"/>
  <c r="G15" i="2"/>
  <c r="C16" i="2" l="1"/>
  <c r="G16" i="2" l="1"/>
  <c r="D16" i="2"/>
  <c r="F16" i="2" l="1"/>
  <c r="I16" i="2" s="1"/>
  <c r="C17" i="2" l="1"/>
  <c r="G17" i="2" l="1"/>
  <c r="D17" i="2"/>
  <c r="F17" i="2" l="1"/>
  <c r="I17" i="2" s="1"/>
  <c r="C18" i="2" l="1"/>
  <c r="G18" i="2" l="1"/>
  <c r="D18" i="2"/>
  <c r="F18" i="2" l="1"/>
  <c r="I18" i="2" s="1"/>
  <c r="C19" i="2" l="1"/>
  <c r="D19" i="2" l="1"/>
  <c r="F19" i="2" s="1"/>
  <c r="I19" i="2" s="1"/>
  <c r="G19" i="2"/>
  <c r="C20" i="2" l="1"/>
  <c r="G20" i="2" l="1"/>
  <c r="D20" i="2"/>
  <c r="F20" i="2" s="1"/>
  <c r="I20" i="2" s="1"/>
  <c r="C21" i="2" s="1"/>
  <c r="G21" i="2" l="1"/>
  <c r="D21" i="2"/>
  <c r="F21" i="2" l="1"/>
  <c r="I21" i="2" s="1"/>
  <c r="C22" i="2" l="1"/>
  <c r="D22" i="2" l="1"/>
  <c r="F22" i="2" s="1"/>
  <c r="I22" i="2" s="1"/>
  <c r="G22" i="2"/>
  <c r="C23" i="2" l="1"/>
  <c r="D23" i="2" l="1"/>
  <c r="G23" i="2"/>
  <c r="F23" i="2" l="1"/>
  <c r="I23" i="2" s="1"/>
  <c r="C24" i="2" l="1"/>
  <c r="D24" i="2" l="1"/>
  <c r="F24" i="2" s="1"/>
  <c r="I24" i="2" s="1"/>
  <c r="G24" i="2"/>
  <c r="C25" i="2" l="1"/>
  <c r="D25" i="2" l="1"/>
  <c r="F25" i="2" s="1"/>
  <c r="G25" i="2"/>
  <c r="I25" i="2" l="1"/>
  <c r="C26" i="2" l="1"/>
  <c r="D26" i="2" l="1"/>
  <c r="F26" i="2" s="1"/>
  <c r="G26" i="2"/>
  <c r="I26" i="2" l="1"/>
  <c r="C27" i="2" l="1"/>
  <c r="D27" i="2" l="1"/>
  <c r="F27" i="2" s="1"/>
  <c r="G27" i="2"/>
  <c r="I27" i="2" l="1"/>
  <c r="C28" i="2" l="1"/>
  <c r="D28" i="2" l="1"/>
  <c r="G28" i="2"/>
  <c r="F28" i="2" l="1"/>
  <c r="I28" i="2" s="1"/>
  <c r="C29" i="2" l="1"/>
  <c r="D29" i="2" l="1"/>
  <c r="F29" i="2" s="1"/>
  <c r="G29" i="2"/>
  <c r="I29" i="2" l="1"/>
  <c r="C30" i="2" l="1"/>
  <c r="D30" i="2" l="1"/>
  <c r="G30" i="2"/>
  <c r="F30" i="2" l="1"/>
  <c r="I30" i="2" s="1"/>
  <c r="C31" i="2" l="1"/>
  <c r="G31" i="2" l="1"/>
  <c r="D31" i="2"/>
  <c r="F31" i="2" l="1"/>
  <c r="I31" i="2" s="1"/>
  <c r="C32" i="2" l="1"/>
  <c r="D32" i="2" l="1"/>
  <c r="G32" i="2"/>
  <c r="F32" i="2" l="1"/>
  <c r="I32" i="2" s="1"/>
  <c r="C33" i="2" l="1"/>
  <c r="D33" i="2" l="1"/>
  <c r="F33" i="2" s="1"/>
  <c r="I33" i="2" s="1"/>
  <c r="G33" i="2"/>
  <c r="C34" i="2" l="1"/>
  <c r="D34" i="2" l="1"/>
  <c r="F34" i="2" s="1"/>
  <c r="G34" i="2"/>
  <c r="I34" i="2" l="1"/>
  <c r="C35" i="2" l="1"/>
  <c r="D35" i="2" l="1"/>
  <c r="G35" i="2"/>
  <c r="F35" i="2" l="1"/>
  <c r="I35" i="2" s="1"/>
  <c r="C36" i="2" l="1"/>
  <c r="D36" i="2" l="1"/>
  <c r="F36" i="2" s="1"/>
  <c r="G36" i="2"/>
  <c r="I36" i="2" l="1"/>
  <c r="C37" i="2" l="1"/>
  <c r="D37" i="2" l="1"/>
  <c r="G37" i="2"/>
  <c r="F37" i="2" l="1"/>
  <c r="I37" i="2" s="1"/>
  <c r="C38" i="2" l="1"/>
  <c r="D38" i="2" l="1"/>
  <c r="G38" i="2"/>
  <c r="F38" i="2" l="1"/>
  <c r="I38" i="2" s="1"/>
  <c r="C39" i="2" l="1"/>
  <c r="G39" i="2" l="1"/>
  <c r="D39" i="2"/>
  <c r="F39" i="2" s="1"/>
  <c r="I39" i="2" s="1"/>
  <c r="C40" i="2" l="1"/>
  <c r="D40" i="2" l="1"/>
  <c r="F40" i="2" s="1"/>
  <c r="I40" i="2" s="1"/>
  <c r="G40" i="2"/>
  <c r="C41" i="2" l="1"/>
  <c r="D41" i="2" l="1"/>
  <c r="G41" i="2"/>
  <c r="F41" i="2" l="1"/>
  <c r="I41" i="2" s="1"/>
  <c r="C42" i="2" l="1"/>
  <c r="D42" i="2" l="1"/>
  <c r="F42" i="2" s="1"/>
  <c r="G42" i="2"/>
  <c r="I42" i="2" l="1"/>
  <c r="C43" i="2" l="1"/>
  <c r="D43" i="2" l="1"/>
  <c r="G43" i="2"/>
  <c r="F43" i="2" l="1"/>
  <c r="I43" i="2" s="1"/>
  <c r="C44" i="2" l="1"/>
  <c r="D44" i="2" l="1"/>
  <c r="F44" i="2" s="1"/>
  <c r="G44" i="2"/>
  <c r="I44" i="2" l="1"/>
  <c r="C45" i="2" l="1"/>
  <c r="D45" i="2" l="1"/>
  <c r="G45" i="2"/>
  <c r="F45" i="2" l="1"/>
  <c r="I45" i="2" s="1"/>
  <c r="C46" i="2" l="1"/>
  <c r="D46" i="2" l="1"/>
  <c r="G46" i="2"/>
  <c r="F46" i="2" l="1"/>
  <c r="I46" i="2" s="1"/>
  <c r="C47" i="2" l="1"/>
  <c r="D47" i="2" l="1"/>
  <c r="G47" i="2"/>
  <c r="F47" i="2" l="1"/>
  <c r="I47" i="2" s="1"/>
  <c r="C48" i="2" l="1"/>
  <c r="G48" i="2" l="1"/>
  <c r="D48" i="2"/>
  <c r="F48" i="2" l="1"/>
  <c r="I48" i="2" s="1"/>
  <c r="C49" i="2" l="1"/>
  <c r="D49" i="2" l="1"/>
  <c r="F49" i="2" s="1"/>
  <c r="I49" i="2" s="1"/>
  <c r="G49" i="2"/>
  <c r="C50" i="2" l="1"/>
  <c r="G50" i="2" s="1"/>
  <c r="D50" i="2" l="1"/>
  <c r="F50" i="2" s="1"/>
  <c r="I50" i="2" s="1"/>
  <c r="C51" i="2" l="1"/>
  <c r="D51" i="2" l="1"/>
  <c r="G51" i="2"/>
  <c r="F51" i="2" l="1"/>
  <c r="I51" i="2" s="1"/>
  <c r="C52" i="2" l="1"/>
  <c r="D52" i="2" l="1"/>
  <c r="F52" i="2" s="1"/>
  <c r="I52" i="2" s="1"/>
  <c r="G52" i="2"/>
  <c r="C53" i="2" l="1"/>
  <c r="D53" i="2" l="1"/>
  <c r="G53" i="2"/>
  <c r="F53" i="2" l="1"/>
  <c r="I53" i="2" s="1"/>
  <c r="C54" i="2" l="1"/>
  <c r="D54" i="2" l="1"/>
  <c r="F54" i="2" s="1"/>
  <c r="I54" i="2" s="1"/>
  <c r="G54" i="2"/>
  <c r="C55" i="2" l="1"/>
  <c r="D55" i="2" l="1"/>
  <c r="F55" i="2" s="1"/>
  <c r="I55" i="2" s="1"/>
  <c r="G55" i="2"/>
  <c r="C56" i="2" l="1"/>
  <c r="D56" i="2" l="1"/>
  <c r="F56" i="2" s="1"/>
  <c r="G56" i="2"/>
  <c r="I56" i="2" l="1"/>
  <c r="C57" i="2" l="1"/>
  <c r="D57" i="2" l="1"/>
  <c r="G57" i="2"/>
  <c r="F57" i="2" l="1"/>
  <c r="I57" i="2" s="1"/>
  <c r="C58" i="2" l="1"/>
  <c r="D58" i="2" l="1"/>
  <c r="G58" i="2"/>
  <c r="F58" i="2" l="1"/>
  <c r="I58" i="2" s="1"/>
  <c r="C59" i="2" l="1"/>
  <c r="D59" i="2" l="1"/>
  <c r="G59" i="2"/>
  <c r="F59" i="2" l="1"/>
  <c r="I59" i="2" s="1"/>
  <c r="C60" i="2" l="1"/>
  <c r="G60" i="2" l="1"/>
  <c r="D60" i="2"/>
  <c r="F60" i="2" s="1"/>
  <c r="I60" i="2" s="1"/>
  <c r="C61" i="2" l="1"/>
  <c r="D61" i="2" l="1"/>
  <c r="F61" i="2" s="1"/>
  <c r="I61" i="2" s="1"/>
  <c r="G61" i="2"/>
  <c r="C62" i="2" l="1"/>
  <c r="D62" i="2" l="1"/>
  <c r="F62" i="2" s="1"/>
  <c r="G62" i="2"/>
  <c r="I62" i="2" l="1"/>
  <c r="C63" i="2" l="1"/>
  <c r="D63" i="2" l="1"/>
  <c r="F63" i="2" s="1"/>
  <c r="G63" i="2"/>
  <c r="I63" i="2" l="1"/>
  <c r="C64" i="2" l="1"/>
  <c r="D64" i="2" l="1"/>
  <c r="F64" i="2" s="1"/>
  <c r="G64" i="2"/>
  <c r="I64" i="2" l="1"/>
  <c r="C65" i="2" l="1"/>
  <c r="D65" i="2" l="1"/>
  <c r="G65" i="2"/>
  <c r="F65" i="2" l="1"/>
  <c r="I65" i="2" s="1"/>
  <c r="C66" i="2" l="1"/>
  <c r="D66" i="2" l="1"/>
  <c r="G66" i="2"/>
  <c r="F66" i="2" l="1"/>
  <c r="I66" i="2" s="1"/>
  <c r="C67" i="2" l="1"/>
  <c r="D67" i="2" l="1"/>
  <c r="F67" i="2" s="1"/>
  <c r="I67" i="2" s="1"/>
  <c r="G67" i="2"/>
  <c r="C68" i="2" l="1"/>
  <c r="D68" i="2" l="1"/>
  <c r="F68" i="2" s="1"/>
  <c r="I68" i="2" s="1"/>
  <c r="G68" i="2"/>
  <c r="C69" i="2" l="1"/>
  <c r="D69" i="2" l="1"/>
  <c r="F69" i="2" s="1"/>
  <c r="I69" i="2" s="1"/>
  <c r="G69" i="2"/>
  <c r="C70" i="2" l="1"/>
  <c r="D70" i="2" l="1"/>
  <c r="F70" i="2" s="1"/>
  <c r="I70" i="2" s="1"/>
  <c r="G70" i="2"/>
  <c r="C71" i="2" l="1"/>
  <c r="G71" i="2" s="1"/>
  <c r="D71" i="2" l="1"/>
  <c r="F71" i="2" s="1"/>
  <c r="I71" i="2" s="1"/>
  <c r="C72" i="2" l="1"/>
  <c r="G72" i="2" s="1"/>
  <c r="D72" i="2" l="1"/>
  <c r="F72" i="2" s="1"/>
  <c r="I72" i="2" s="1"/>
  <c r="C73" i="2" l="1"/>
  <c r="D73" i="2" l="1"/>
  <c r="F73" i="2" s="1"/>
  <c r="I73" i="2" s="1"/>
  <c r="G73" i="2"/>
  <c r="C74" i="2" l="1"/>
  <c r="D74" i="2" l="1"/>
  <c r="F74" i="2" s="1"/>
  <c r="I74" i="2" s="1"/>
  <c r="G74" i="2"/>
  <c r="C75" i="2" l="1"/>
  <c r="D75" i="2" l="1"/>
  <c r="G75" i="2"/>
  <c r="F75" i="2" l="1"/>
  <c r="I75" i="2" s="1"/>
  <c r="C76" i="2" l="1"/>
  <c r="G76" i="2" l="1"/>
  <c r="D76" i="2"/>
  <c r="F76" i="2" s="1"/>
  <c r="I76" i="2" s="1"/>
  <c r="C77" i="2" l="1"/>
  <c r="D77" i="2" l="1"/>
  <c r="F77" i="2" s="1"/>
  <c r="I77" i="2" s="1"/>
  <c r="G77" i="2"/>
  <c r="C78" i="2" l="1"/>
  <c r="D78" i="2" l="1"/>
  <c r="G78" i="2"/>
  <c r="F78" i="2" l="1"/>
  <c r="I78" i="2" s="1"/>
  <c r="C79" i="2" l="1"/>
  <c r="D79" i="2" l="1"/>
  <c r="F79" i="2" s="1"/>
  <c r="G79" i="2"/>
  <c r="I79" i="2" l="1"/>
  <c r="C80" i="2" s="1"/>
  <c r="D80" i="2" l="1"/>
  <c r="G80" i="2"/>
  <c r="F80" i="2" l="1"/>
  <c r="I80" i="2" s="1"/>
  <c r="C81" i="2" l="1"/>
  <c r="D81" i="2" l="1"/>
  <c r="F81" i="2" s="1"/>
  <c r="I81" i="2" s="1"/>
  <c r="G81" i="2"/>
  <c r="C82" i="2" l="1"/>
  <c r="G82" i="2" l="1"/>
  <c r="D82" i="2"/>
  <c r="F82" i="2" l="1"/>
  <c r="I82" i="2" s="1"/>
  <c r="C83" i="2" l="1"/>
  <c r="D83" i="2" l="1"/>
  <c r="F83" i="2" s="1"/>
  <c r="I83" i="2" s="1"/>
  <c r="G83" i="2"/>
  <c r="C84" i="2" l="1"/>
  <c r="G84" i="2" l="1"/>
  <c r="D84" i="2"/>
  <c r="F84" i="2" l="1"/>
  <c r="I84" i="2" s="1"/>
  <c r="C85" i="2" l="1"/>
  <c r="G85" i="2" l="1"/>
  <c r="D85" i="2"/>
  <c r="F85" i="2" s="1"/>
  <c r="I85" i="2" l="1"/>
  <c r="C86" i="2" l="1"/>
  <c r="D86" i="2" l="1"/>
  <c r="F86" i="2" s="1"/>
  <c r="I86" i="2" s="1"/>
  <c r="G86" i="2"/>
  <c r="C87" i="2" l="1"/>
  <c r="D87" i="2" l="1"/>
  <c r="G87" i="2"/>
  <c r="F87" i="2" l="1"/>
  <c r="I87" i="2" s="1"/>
  <c r="C88" i="2" l="1"/>
  <c r="G88" i="2" l="1"/>
  <c r="D88" i="2"/>
  <c r="F88" i="2" l="1"/>
  <c r="I88" i="2" s="1"/>
  <c r="C89" i="2" l="1"/>
  <c r="D89" i="2" l="1"/>
  <c r="F89" i="2" s="1"/>
  <c r="G89" i="2"/>
  <c r="I89" i="2" l="1"/>
  <c r="C90" i="2" l="1"/>
  <c r="D90" i="2" l="1"/>
  <c r="F90" i="2" s="1"/>
  <c r="I90" i="2" s="1"/>
  <c r="G90" i="2"/>
  <c r="C91" i="2" l="1"/>
  <c r="G91" i="2" l="1"/>
  <c r="D91" i="2"/>
  <c r="F91" i="2" l="1"/>
  <c r="I91" i="2" s="1"/>
  <c r="C92" i="2" l="1"/>
  <c r="D92" i="2" l="1"/>
  <c r="F92" i="2" s="1"/>
  <c r="I92" i="2" s="1"/>
  <c r="G92" i="2"/>
  <c r="C93" i="2" l="1"/>
  <c r="D93" i="2" l="1"/>
  <c r="F93" i="2" s="1"/>
  <c r="I93" i="2" s="1"/>
  <c r="G93" i="2"/>
  <c r="C94" i="2" l="1"/>
  <c r="D94" i="2" l="1"/>
  <c r="F94" i="2" s="1"/>
  <c r="I94" i="2" s="1"/>
  <c r="G94" i="2"/>
  <c r="C95" i="2" l="1"/>
  <c r="D95" i="2" l="1"/>
  <c r="F95" i="2" s="1"/>
  <c r="I95" i="2" s="1"/>
  <c r="G95" i="2"/>
  <c r="C96" i="2" l="1"/>
  <c r="D96" i="2" l="1"/>
  <c r="F96" i="2" s="1"/>
  <c r="I96" i="2" s="1"/>
  <c r="G96" i="2"/>
  <c r="C97" i="2" l="1"/>
  <c r="G97" i="2" l="1"/>
  <c r="D97" i="2"/>
  <c r="F97" i="2" l="1"/>
  <c r="I97" i="2" s="1"/>
  <c r="C98" i="2" l="1"/>
  <c r="G98" i="2" l="1"/>
  <c r="D98" i="2"/>
  <c r="F98" i="2" l="1"/>
  <c r="I98" i="2" s="1"/>
  <c r="C99" i="2" l="1"/>
  <c r="D99" i="2" l="1"/>
  <c r="F99" i="2" s="1"/>
  <c r="I99" i="2" s="1"/>
  <c r="G99" i="2"/>
  <c r="C100" i="2" l="1"/>
  <c r="G100" i="2" l="1"/>
  <c r="D100" i="2"/>
  <c r="F100" i="2" l="1"/>
  <c r="I100" i="2" s="1"/>
  <c r="C101" i="2" l="1"/>
  <c r="G101" i="2" l="1"/>
  <c r="D101" i="2"/>
  <c r="F101" i="2" s="1"/>
  <c r="I101" i="2" s="1"/>
  <c r="C102" i="2" l="1"/>
  <c r="D102" i="2" l="1"/>
  <c r="F102" i="2" s="1"/>
  <c r="I102" i="2" s="1"/>
  <c r="G102" i="2"/>
  <c r="C103" i="2" l="1"/>
  <c r="D103" i="2" l="1"/>
  <c r="F103" i="2" s="1"/>
  <c r="I103" i="2" s="1"/>
  <c r="G103" i="2"/>
  <c r="C104" i="2" l="1"/>
  <c r="G104" i="2" l="1"/>
  <c r="D104" i="2"/>
  <c r="F104" i="2" l="1"/>
  <c r="I104" i="2" s="1"/>
  <c r="C105" i="2" l="1"/>
  <c r="G105" i="2" l="1"/>
  <c r="D105" i="2"/>
  <c r="F105" i="2" s="1"/>
  <c r="I105" i="2" s="1"/>
  <c r="C106" i="2" l="1"/>
  <c r="D106" i="2" l="1"/>
  <c r="F106" i="2" s="1"/>
  <c r="I106" i="2" s="1"/>
  <c r="G106" i="2"/>
  <c r="C107" i="2" l="1"/>
  <c r="D107" i="2" l="1"/>
  <c r="F107" i="2" s="1"/>
  <c r="I107" i="2" s="1"/>
  <c r="C108" i="2" s="1"/>
  <c r="G107" i="2"/>
  <c r="D108" i="2" l="1"/>
  <c r="G108" i="2"/>
  <c r="F108" i="2" l="1"/>
  <c r="I108" i="2" s="1"/>
  <c r="C109" i="2" l="1"/>
  <c r="D109" i="2" l="1"/>
  <c r="F109" i="2" s="1"/>
  <c r="I109" i="2" s="1"/>
  <c r="G109" i="2"/>
  <c r="C110" i="2" l="1"/>
  <c r="G110" i="2" l="1"/>
  <c r="D110" i="2"/>
  <c r="F110" i="2" s="1"/>
  <c r="I110" i="2" s="1"/>
  <c r="C111" i="2" l="1"/>
  <c r="D111" i="2" l="1"/>
  <c r="F111" i="2" s="1"/>
  <c r="I111" i="2" s="1"/>
  <c r="G111" i="2"/>
  <c r="C112" i="2" l="1"/>
  <c r="D112" i="2" l="1"/>
  <c r="F112" i="2" s="1"/>
  <c r="I112" i="2" s="1"/>
  <c r="G112" i="2"/>
  <c r="C113" i="2" l="1"/>
  <c r="D113" i="2" l="1"/>
  <c r="F113" i="2" s="1"/>
  <c r="G113" i="2"/>
  <c r="I113" i="2" l="1"/>
  <c r="C114" i="2" l="1"/>
  <c r="D114" i="2" l="1"/>
  <c r="G114" i="2"/>
  <c r="F114" i="2" l="1"/>
  <c r="I114" i="2" s="1"/>
  <c r="C115" i="2" l="1"/>
  <c r="D115" i="2" l="1"/>
  <c r="G115" i="2"/>
  <c r="F115" i="2" l="1"/>
  <c r="I115" i="2" s="1"/>
  <c r="C116" i="2" l="1"/>
  <c r="D116" i="2" l="1"/>
  <c r="F116" i="2" s="1"/>
  <c r="I116" i="2" s="1"/>
  <c r="G116" i="2"/>
  <c r="C117" i="2" l="1"/>
  <c r="D117" i="2" l="1"/>
  <c r="F117" i="2" s="1"/>
  <c r="I117" i="2" s="1"/>
  <c r="G117" i="2"/>
  <c r="C118" i="2" l="1"/>
  <c r="D118" i="2" l="1"/>
  <c r="G118" i="2"/>
  <c r="F118" i="2" l="1"/>
  <c r="I118" i="2" s="1"/>
  <c r="C119" i="2" l="1"/>
  <c r="G119" i="2" l="1"/>
  <c r="D119" i="2"/>
  <c r="F119" i="2" l="1"/>
  <c r="I119" i="2" s="1"/>
  <c r="C120" i="2" l="1"/>
  <c r="G120" i="2" l="1"/>
  <c r="D120" i="2"/>
  <c r="F120" i="2" s="1"/>
  <c r="I120" i="2" s="1"/>
  <c r="C121" i="2" l="1"/>
  <c r="G121" i="2" s="1"/>
  <c r="D121" i="2" l="1"/>
  <c r="F121" i="2" s="1"/>
  <c r="I121" i="2" s="1"/>
  <c r="C122" i="2" l="1"/>
  <c r="D122" i="2" l="1"/>
  <c r="F122" i="2" s="1"/>
  <c r="I122" i="2" s="1"/>
  <c r="G122" i="2"/>
  <c r="C123" i="2" l="1"/>
  <c r="D123" i="2" l="1"/>
  <c r="F123" i="2" s="1"/>
  <c r="I123" i="2" s="1"/>
  <c r="G123" i="2"/>
  <c r="C124" i="2" l="1"/>
  <c r="G124" i="2" l="1"/>
  <c r="D124" i="2"/>
  <c r="F124" i="2" l="1"/>
  <c r="I124" i="2" s="1"/>
  <c r="C125" i="2" l="1"/>
  <c r="G125" i="2" l="1"/>
  <c r="D125" i="2"/>
  <c r="F125" i="2" s="1"/>
  <c r="I125" i="2" l="1"/>
  <c r="C126" i="2" l="1"/>
  <c r="D126" i="2" l="1"/>
  <c r="F126" i="2" s="1"/>
  <c r="I126" i="2" s="1"/>
  <c r="G126" i="2"/>
  <c r="C127" i="2" l="1"/>
  <c r="D127" i="2" l="1"/>
  <c r="G127" i="2"/>
  <c r="F127" i="2" l="1"/>
  <c r="I127" i="2" s="1"/>
  <c r="C128" i="2" l="1"/>
  <c r="D128" i="2" l="1"/>
  <c r="F128" i="2" s="1"/>
  <c r="G128" i="2"/>
  <c r="I128" i="2" l="1"/>
  <c r="C129" i="2" l="1"/>
  <c r="D129" i="2" l="1"/>
  <c r="F129" i="2" s="1"/>
  <c r="I129" i="2" s="1"/>
  <c r="G129" i="2"/>
  <c r="C130" i="2" l="1"/>
  <c r="D130" i="2" l="1"/>
  <c r="G130" i="2"/>
  <c r="F130" i="2" l="1"/>
  <c r="I130" i="2" s="1"/>
  <c r="C131" i="2" l="1"/>
  <c r="G131" i="2" l="1"/>
  <c r="D131" i="2"/>
  <c r="F131" i="2" l="1"/>
  <c r="I131" i="2" s="1"/>
  <c r="C132" i="2" l="1"/>
  <c r="G132" i="2" l="1"/>
  <c r="D132" i="2"/>
  <c r="F132" i="2" l="1"/>
  <c r="I132" i="2" s="1"/>
  <c r="C133" i="2" l="1"/>
  <c r="D133" i="2" l="1"/>
  <c r="G133" i="2"/>
  <c r="F133" i="2" l="1"/>
  <c r="I133" i="2" s="1"/>
  <c r="C134" i="2" l="1"/>
  <c r="G134" i="2" l="1"/>
  <c r="D134" i="2"/>
  <c r="F134" i="2" s="1"/>
  <c r="I134" i="2" s="1"/>
  <c r="C135" i="2" l="1"/>
  <c r="D135" i="2" l="1"/>
  <c r="G135" i="2"/>
  <c r="F135" i="2" l="1"/>
  <c r="I135" i="2" s="1"/>
  <c r="C136" i="2" l="1"/>
  <c r="D136" i="2" l="1"/>
  <c r="F136" i="2" s="1"/>
  <c r="I136" i="2" s="1"/>
  <c r="G136" i="2"/>
  <c r="C137" i="2" l="1"/>
  <c r="D137" i="2" l="1"/>
  <c r="F137" i="2" s="1"/>
  <c r="I137" i="2" s="1"/>
  <c r="G137" i="2"/>
  <c r="C138" i="2" l="1"/>
  <c r="D138" i="2" l="1"/>
  <c r="F138" i="2" s="1"/>
  <c r="G138" i="2"/>
  <c r="I138" i="2" l="1"/>
  <c r="C139" i="2" l="1"/>
  <c r="D139" i="2" l="1"/>
  <c r="F139" i="2" s="1"/>
  <c r="I139" i="2" s="1"/>
  <c r="G139" i="2"/>
  <c r="C140" i="2" l="1"/>
  <c r="D140" i="2" l="1"/>
  <c r="G140" i="2"/>
  <c r="F140" i="2" l="1"/>
  <c r="I140" i="2" s="1"/>
  <c r="C141" i="2" l="1"/>
  <c r="D141" i="2" l="1"/>
  <c r="G141" i="2"/>
  <c r="F141" i="2" l="1"/>
  <c r="I141" i="2" s="1"/>
  <c r="C142" i="2" l="1"/>
  <c r="D142" i="2" l="1"/>
  <c r="G142" i="2"/>
  <c r="F142" i="2" l="1"/>
  <c r="I142" i="2" s="1"/>
  <c r="C143" i="2" l="1"/>
  <c r="D143" i="2" l="1"/>
  <c r="G143" i="2"/>
  <c r="F143" i="2" l="1"/>
  <c r="I143" i="2" s="1"/>
  <c r="C144" i="2" l="1"/>
  <c r="D144" i="2" l="1"/>
  <c r="F144" i="2" s="1"/>
  <c r="G144" i="2"/>
  <c r="I144" i="2" l="1"/>
  <c r="C145" i="2" l="1"/>
  <c r="D145" i="2" l="1"/>
  <c r="G145" i="2"/>
  <c r="F145" i="2" l="1"/>
  <c r="I145" i="2" s="1"/>
  <c r="C146" i="2" l="1"/>
  <c r="D146" i="2" l="1"/>
  <c r="F146" i="2" s="1"/>
  <c r="I146" i="2" s="1"/>
  <c r="G146" i="2"/>
  <c r="C147" i="2" l="1"/>
  <c r="D147" i="2" l="1"/>
  <c r="G147" i="2"/>
  <c r="F147" i="2" l="1"/>
  <c r="I147" i="2" s="1"/>
  <c r="C148" i="2" l="1"/>
  <c r="D148" i="2" l="1"/>
  <c r="F148" i="2" s="1"/>
  <c r="G148" i="2"/>
  <c r="I148" i="2" l="1"/>
  <c r="C149" i="2" l="1"/>
  <c r="D149" i="2" l="1"/>
  <c r="G149" i="2"/>
  <c r="F149" i="2" l="1"/>
  <c r="I149" i="2" s="1"/>
  <c r="C150" i="2" l="1"/>
  <c r="D150" i="2" l="1"/>
  <c r="G150" i="2"/>
  <c r="F150" i="2" l="1"/>
  <c r="I150" i="2" s="1"/>
  <c r="C151" i="2" l="1"/>
  <c r="D151" i="2" l="1"/>
  <c r="F151" i="2" s="1"/>
  <c r="G151" i="2"/>
  <c r="I151" i="2" l="1"/>
  <c r="C152" i="2" l="1"/>
  <c r="D152" i="2" l="1"/>
  <c r="G152" i="2"/>
  <c r="F152" i="2" l="1"/>
  <c r="I152" i="2" s="1"/>
  <c r="C153" i="2" l="1"/>
  <c r="D153" i="2" l="1"/>
  <c r="G153" i="2"/>
  <c r="F153" i="2" l="1"/>
  <c r="I153" i="2" s="1"/>
  <c r="C154" i="2" l="1"/>
  <c r="G154" i="2" l="1"/>
  <c r="D154" i="2"/>
  <c r="F154" i="2" l="1"/>
  <c r="I154" i="2" s="1"/>
  <c r="C155" i="2" l="1"/>
  <c r="G155" i="2" l="1"/>
  <c r="D155" i="2"/>
  <c r="F155" i="2" s="1"/>
  <c r="I155" i="2" s="1"/>
  <c r="C156" i="2" l="1"/>
  <c r="G156" i="2" l="1"/>
  <c r="D156" i="2"/>
  <c r="F156" i="2" s="1"/>
  <c r="I156" i="2" s="1"/>
  <c r="C157" i="2" l="1"/>
  <c r="D157" i="2" l="1"/>
  <c r="F157" i="2" s="1"/>
  <c r="I157" i="2" s="1"/>
  <c r="C158" i="2" s="1"/>
  <c r="G157" i="2"/>
  <c r="D158" i="2" l="1"/>
  <c r="F158" i="2" s="1"/>
  <c r="I158" i="2" s="1"/>
  <c r="G158" i="2"/>
  <c r="C159" i="2" l="1"/>
  <c r="G159" i="2" l="1"/>
  <c r="D159" i="2"/>
  <c r="F159" i="2" s="1"/>
  <c r="I159" i="2" s="1"/>
  <c r="C160" i="2" l="1"/>
  <c r="D160" i="2" l="1"/>
  <c r="F160" i="2" s="1"/>
  <c r="I160" i="2" s="1"/>
  <c r="G160" i="2"/>
  <c r="C161" i="2" l="1"/>
  <c r="D161" i="2" l="1"/>
  <c r="G161" i="2"/>
  <c r="F161" i="2" l="1"/>
  <c r="I161" i="2" s="1"/>
  <c r="C162" i="2" l="1"/>
  <c r="D162" i="2" l="1"/>
  <c r="G162" i="2"/>
  <c r="F162" i="2" l="1"/>
  <c r="I162" i="2" s="1"/>
  <c r="C163" i="2" l="1"/>
  <c r="G163" i="2" l="1"/>
  <c r="D163" i="2"/>
  <c r="F163" i="2" l="1"/>
  <c r="I163" i="2" s="1"/>
  <c r="C164" i="2" l="1"/>
  <c r="G164" i="2" l="1"/>
  <c r="D164" i="2"/>
  <c r="F164" i="2" l="1"/>
  <c r="I164" i="2" s="1"/>
  <c r="C165" i="2" l="1"/>
  <c r="G165" i="2" l="1"/>
  <c r="D165" i="2"/>
  <c r="F165" i="2" l="1"/>
  <c r="I165" i="2" s="1"/>
  <c r="C166" i="2" l="1"/>
  <c r="D166" i="2" l="1"/>
  <c r="F166" i="2" s="1"/>
  <c r="I166" i="2" s="1"/>
  <c r="G166" i="2"/>
  <c r="C167" i="2" l="1"/>
  <c r="G167" i="2" s="1"/>
  <c r="D167" i="2" l="1"/>
  <c r="F167" i="2" s="1"/>
  <c r="I167" i="2" s="1"/>
  <c r="C168" i="2" l="1"/>
  <c r="D168" i="2" l="1"/>
  <c r="F168" i="2" s="1"/>
  <c r="I168" i="2" s="1"/>
  <c r="G168" i="2"/>
  <c r="C169" i="2" l="1"/>
  <c r="D169" i="2" l="1"/>
  <c r="F169" i="2" s="1"/>
  <c r="G169" i="2"/>
  <c r="I169" i="2" l="1"/>
  <c r="C170" i="2" l="1"/>
  <c r="D170" i="2" l="1"/>
  <c r="G170" i="2"/>
  <c r="F170" i="2" l="1"/>
  <c r="I170" i="2" s="1"/>
  <c r="C171" i="2" l="1"/>
  <c r="D171" i="2" l="1"/>
  <c r="F171" i="2" s="1"/>
  <c r="I171" i="2" s="1"/>
  <c r="G171" i="2"/>
  <c r="C172" i="2" l="1"/>
  <c r="D172" i="2" l="1"/>
  <c r="G172" i="2"/>
  <c r="F172" i="2" l="1"/>
  <c r="I172" i="2" s="1"/>
  <c r="C173" i="2" l="1"/>
  <c r="D173" i="2" l="1"/>
  <c r="G173" i="2"/>
  <c r="F173" i="2" l="1"/>
  <c r="I173" i="2" s="1"/>
  <c r="C174" i="2" l="1"/>
  <c r="D174" i="2" l="1"/>
  <c r="F174" i="2" s="1"/>
  <c r="I174" i="2" s="1"/>
  <c r="G174" i="2"/>
  <c r="C175" i="2" l="1"/>
  <c r="D175" i="2" l="1"/>
  <c r="F175" i="2" s="1"/>
  <c r="G175" i="2"/>
  <c r="I175" i="2" l="1"/>
  <c r="C176" i="2" l="1"/>
  <c r="D176" i="2" l="1"/>
  <c r="G176" i="2"/>
  <c r="F176" i="2" l="1"/>
  <c r="I176" i="2" s="1"/>
  <c r="C177" i="2" l="1"/>
  <c r="D177" i="2" l="1"/>
  <c r="G177" i="2"/>
  <c r="F177" i="2" l="1"/>
  <c r="I177" i="2" s="1"/>
  <c r="C178" i="2" l="1"/>
  <c r="D178" i="2" l="1"/>
  <c r="G178" i="2"/>
  <c r="F178" i="2" l="1"/>
  <c r="I178" i="2" s="1"/>
  <c r="C179" i="2" l="1"/>
  <c r="G179" i="2" l="1"/>
  <c r="D179" i="2"/>
  <c r="F179" i="2" l="1"/>
  <c r="I179" i="2" s="1"/>
  <c r="C180" i="2" l="1"/>
  <c r="G180" i="2" l="1"/>
  <c r="D180" i="2"/>
  <c r="F180" i="2" s="1"/>
  <c r="I180" i="2" l="1"/>
  <c r="C181" i="2" s="1"/>
  <c r="D181" i="2" l="1"/>
  <c r="F181" i="2" s="1"/>
  <c r="I181" i="2" s="1"/>
  <c r="G181" i="2"/>
  <c r="C182" i="2" l="1"/>
  <c r="D182" i="2" l="1"/>
  <c r="F182" i="2" s="1"/>
  <c r="G182" i="2"/>
  <c r="I182" i="2" l="1"/>
  <c r="C183" i="2" l="1"/>
  <c r="D183" i="2" l="1"/>
  <c r="F183" i="2" s="1"/>
  <c r="I183" i="2" s="1"/>
  <c r="G183" i="2"/>
  <c r="C184" i="2" l="1"/>
  <c r="D184" i="2" l="1"/>
  <c r="F184" i="2" s="1"/>
  <c r="G184" i="2"/>
  <c r="I184" i="2" l="1"/>
  <c r="C185" i="2" l="1"/>
  <c r="D185" i="2" l="1"/>
  <c r="F185" i="2" s="1"/>
  <c r="G185" i="2"/>
  <c r="I185" i="2" l="1"/>
  <c r="C186" i="2" l="1"/>
  <c r="D186" i="2" l="1"/>
  <c r="F186" i="2" s="1"/>
  <c r="G186" i="2"/>
  <c r="I186" i="2" l="1"/>
  <c r="C187" i="2" l="1"/>
  <c r="D187" i="2" l="1"/>
  <c r="F187" i="2" s="1"/>
  <c r="I187" i="2" s="1"/>
  <c r="G187" i="2"/>
  <c r="C188" i="2" l="1"/>
  <c r="D188" i="2" l="1"/>
  <c r="F188" i="2" s="1"/>
  <c r="G188" i="2"/>
  <c r="I188" i="2" l="1"/>
  <c r="C189" i="2" l="1"/>
  <c r="D189" i="2" l="1"/>
  <c r="G189" i="2"/>
  <c r="F189" i="2" l="1"/>
  <c r="I189" i="2" s="1"/>
  <c r="C190" i="2" l="1"/>
  <c r="D190" i="2" l="1"/>
  <c r="G190" i="2"/>
  <c r="F190" i="2" l="1"/>
  <c r="I190" i="2" s="1"/>
  <c r="C191" i="2" l="1"/>
  <c r="D191" i="2" l="1"/>
  <c r="F191" i="2" s="1"/>
  <c r="I191" i="2" s="1"/>
  <c r="G191" i="2"/>
  <c r="C192" i="2" l="1"/>
  <c r="D192" i="2" l="1"/>
  <c r="G192" i="2"/>
  <c r="F192" i="2" l="1"/>
  <c r="I192" i="2" s="1"/>
  <c r="C193" i="2" l="1"/>
  <c r="D193" i="2" l="1"/>
  <c r="F193" i="2" s="1"/>
  <c r="G193" i="2"/>
  <c r="I193" i="2" l="1"/>
  <c r="C194" i="2" l="1"/>
  <c r="D194" i="2" l="1"/>
  <c r="F194" i="2" s="1"/>
  <c r="G194" i="2"/>
  <c r="I194" i="2" l="1"/>
  <c r="C195" i="2" l="1"/>
  <c r="D195" i="2" l="1"/>
  <c r="F195" i="2" s="1"/>
  <c r="G195" i="2"/>
  <c r="I195" i="2" l="1"/>
  <c r="C196" i="2" l="1"/>
  <c r="G196" i="2" l="1"/>
  <c r="D196" i="2"/>
  <c r="F196" i="2" s="1"/>
  <c r="I196" i="2" s="1"/>
  <c r="C197" i="2" l="1"/>
  <c r="D197" i="2" l="1"/>
  <c r="F197" i="2" s="1"/>
  <c r="G197" i="2"/>
  <c r="I197" i="2" l="1"/>
  <c r="C198" i="2" l="1"/>
  <c r="D198" i="2" l="1"/>
  <c r="F198" i="2" s="1"/>
  <c r="G198" i="2"/>
  <c r="I198" i="2" l="1"/>
  <c r="C199" i="2" l="1"/>
  <c r="D199" i="2" l="1"/>
  <c r="F199" i="2" s="1"/>
  <c r="I199" i="2" s="1"/>
  <c r="G199" i="2"/>
  <c r="C200" i="2" l="1"/>
  <c r="D200" i="2" l="1"/>
  <c r="F200" i="2" s="1"/>
  <c r="G200" i="2"/>
  <c r="I200" i="2" l="1"/>
  <c r="C201" i="2" l="1"/>
  <c r="D201" i="2" l="1"/>
  <c r="G201" i="2"/>
  <c r="F201" i="2" l="1"/>
  <c r="I201" i="2" s="1"/>
  <c r="C202" i="2" l="1"/>
  <c r="D202" i="2" l="1"/>
  <c r="G202" i="2"/>
  <c r="F202" i="2" l="1"/>
  <c r="I202" i="2" s="1"/>
  <c r="C203" i="2" l="1"/>
  <c r="D203" i="2" l="1"/>
  <c r="F203" i="2" s="1"/>
  <c r="I203" i="2" s="1"/>
  <c r="G203" i="2"/>
  <c r="C204" i="2" l="1"/>
  <c r="D204" i="2" l="1"/>
  <c r="G204" i="2"/>
  <c r="F204" i="2" l="1"/>
  <c r="I204" i="2" s="1"/>
  <c r="C205" i="2" l="1"/>
  <c r="G205" i="2" l="1"/>
  <c r="D205" i="2"/>
  <c r="F205" i="2" s="1"/>
  <c r="I205" i="2" s="1"/>
  <c r="C206" i="2" l="1"/>
  <c r="D206" i="2" l="1"/>
  <c r="G206" i="2"/>
  <c r="F206" i="2" l="1"/>
  <c r="I206" i="2" s="1"/>
  <c r="C207" i="2" l="1"/>
  <c r="G207" i="2" l="1"/>
  <c r="D207" i="2"/>
  <c r="F207" i="2" s="1"/>
  <c r="I207" i="2" s="1"/>
  <c r="C208" i="2" l="1"/>
  <c r="G208" i="2" l="1"/>
  <c r="D208" i="2"/>
  <c r="F208" i="2" s="1"/>
  <c r="I208" i="2" s="1"/>
  <c r="C209" i="2" l="1"/>
  <c r="G209" i="2" l="1"/>
  <c r="D209" i="2"/>
  <c r="F209" i="2" s="1"/>
  <c r="I209" i="2" s="1"/>
  <c r="C210" i="2" l="1"/>
  <c r="D210" i="2" l="1"/>
  <c r="G210" i="2"/>
  <c r="F210" i="2" l="1"/>
  <c r="I210" i="2" s="1"/>
  <c r="C211" i="2" l="1"/>
  <c r="D211" i="2" l="1"/>
  <c r="F211" i="2" s="1"/>
  <c r="I211" i="2" s="1"/>
  <c r="G211" i="2"/>
  <c r="C212" i="2" l="1"/>
  <c r="D212" i="2" l="1"/>
  <c r="G212" i="2"/>
  <c r="F212" i="2" l="1"/>
  <c r="I212" i="2" s="1"/>
  <c r="C213" i="2" l="1"/>
  <c r="G213" i="2" l="1"/>
  <c r="D213" i="2"/>
  <c r="F213" i="2" s="1"/>
  <c r="I213" i="2" s="1"/>
  <c r="C214" i="2" l="1"/>
  <c r="D214" i="2" l="1"/>
  <c r="F214" i="2" s="1"/>
  <c r="G214" i="2"/>
  <c r="I214" i="2" l="1"/>
  <c r="C215" i="2" l="1"/>
  <c r="D215" i="2" l="1"/>
  <c r="G215" i="2"/>
  <c r="F215" i="2" l="1"/>
  <c r="I215" i="2" s="1"/>
  <c r="C216" i="2" l="1"/>
  <c r="D216" i="2" l="1"/>
  <c r="F216" i="2" s="1"/>
  <c r="I216" i="2" s="1"/>
  <c r="G216" i="2"/>
  <c r="C217" i="2" l="1"/>
  <c r="D217" i="2" l="1"/>
  <c r="F217" i="2" s="1"/>
  <c r="I217" i="2" s="1"/>
  <c r="G217" i="2"/>
  <c r="C218" i="2" l="1"/>
  <c r="D218" i="2" l="1"/>
  <c r="F218" i="2" s="1"/>
  <c r="I218" i="2" s="1"/>
  <c r="C219" i="2" s="1"/>
  <c r="G218" i="2"/>
  <c r="D219" i="2" l="1"/>
  <c r="G219" i="2"/>
  <c r="F219" i="2" l="1"/>
  <c r="I219" i="2" s="1"/>
  <c r="C220" i="2" l="1"/>
  <c r="D220" i="2" l="1"/>
  <c r="F220" i="2" s="1"/>
  <c r="I220" i="2" s="1"/>
  <c r="G220" i="2"/>
  <c r="C221" i="2" l="1"/>
  <c r="D221" i="2" l="1"/>
  <c r="F221" i="2" s="1"/>
  <c r="I221" i="2" s="1"/>
  <c r="G221" i="2"/>
  <c r="C222" i="2" l="1"/>
  <c r="G222" i="2" l="1"/>
  <c r="D222" i="2"/>
  <c r="F222" i="2" l="1"/>
  <c r="I222" i="2" s="1"/>
  <c r="C223" i="2" l="1"/>
  <c r="D223" i="2" l="1"/>
  <c r="F223" i="2" s="1"/>
  <c r="I223" i="2" s="1"/>
  <c r="G223" i="2"/>
  <c r="C224" i="2" l="1"/>
  <c r="D224" i="2" l="1"/>
  <c r="F224" i="2" s="1"/>
  <c r="I224" i="2" s="1"/>
  <c r="C225" i="2" s="1"/>
  <c r="G224" i="2"/>
  <c r="D225" i="2" l="1"/>
  <c r="F225" i="2" s="1"/>
  <c r="I225" i="2" s="1"/>
  <c r="G225" i="2"/>
  <c r="C226" i="2" l="1"/>
  <c r="D226" i="2" l="1"/>
  <c r="F226" i="2" s="1"/>
  <c r="G226" i="2"/>
  <c r="I226" i="2" l="1"/>
  <c r="C227" i="2" l="1"/>
  <c r="D227" i="2" l="1"/>
  <c r="G227" i="2"/>
  <c r="F227" i="2" l="1"/>
  <c r="I227" i="2" s="1"/>
  <c r="C228" i="2" l="1"/>
  <c r="D228" i="2" l="1"/>
  <c r="G228" i="2"/>
  <c r="F228" i="2" l="1"/>
  <c r="I228" i="2" s="1"/>
  <c r="C229" i="2" l="1"/>
  <c r="D229" i="2" l="1"/>
  <c r="F229" i="2" s="1"/>
  <c r="G229" i="2"/>
  <c r="I229" i="2" l="1"/>
  <c r="C230" i="2" l="1"/>
  <c r="D230" i="2" l="1"/>
  <c r="G230" i="2"/>
  <c r="F230" i="2" l="1"/>
  <c r="I230" i="2" s="1"/>
  <c r="C231" i="2" l="1"/>
  <c r="D231" i="2" l="1"/>
  <c r="F231" i="2" s="1"/>
  <c r="I231" i="2" s="1"/>
  <c r="G231" i="2"/>
  <c r="C232" i="2" l="1"/>
  <c r="D232" i="2" l="1"/>
  <c r="F232" i="2" s="1"/>
  <c r="I232" i="2" s="1"/>
  <c r="G232" i="2"/>
  <c r="C233" i="2" l="1"/>
  <c r="D233" i="2" l="1"/>
  <c r="F233" i="2" s="1"/>
  <c r="I233" i="2" s="1"/>
  <c r="G233" i="2"/>
  <c r="C234" i="2" l="1"/>
  <c r="D234" i="2" l="1"/>
  <c r="F234" i="2" s="1"/>
  <c r="I234" i="2" s="1"/>
  <c r="G234" i="2"/>
  <c r="C235" i="2" l="1"/>
  <c r="D235" i="2" l="1"/>
  <c r="F235" i="2" s="1"/>
  <c r="G235" i="2"/>
  <c r="I235" i="2" l="1"/>
  <c r="C236" i="2" l="1"/>
  <c r="D236" i="2" l="1"/>
  <c r="G236" i="2"/>
  <c r="F236" i="2" l="1"/>
  <c r="I236" i="2" s="1"/>
  <c r="C237" i="2" l="1"/>
  <c r="D237" i="2" l="1"/>
  <c r="G237" i="2"/>
  <c r="F237" i="2" l="1"/>
  <c r="I237" i="2" s="1"/>
  <c r="C238" i="2" l="1"/>
  <c r="D238" i="2" l="1"/>
  <c r="G238" i="2"/>
  <c r="F238" i="2" l="1"/>
  <c r="I238" i="2" s="1"/>
  <c r="C239" i="2" l="1"/>
  <c r="D239" i="2" l="1"/>
  <c r="G239" i="2"/>
  <c r="F239" i="2" l="1"/>
  <c r="I239" i="2" s="1"/>
  <c r="C240" i="2" l="1"/>
  <c r="D240" i="2" l="1"/>
  <c r="G240" i="2"/>
  <c r="F240" i="2" l="1"/>
  <c r="I240" i="2" s="1"/>
  <c r="C241" i="2" l="1"/>
  <c r="D241" i="2" l="1"/>
  <c r="F241" i="2" s="1"/>
  <c r="G241" i="2"/>
  <c r="I241" i="2" l="1"/>
  <c r="C242" i="2" l="1"/>
  <c r="D242" i="2" l="1"/>
  <c r="F242" i="2" s="1"/>
  <c r="G242" i="2"/>
  <c r="I242" i="2" l="1"/>
  <c r="C243" i="2" l="1"/>
  <c r="D243" i="2" l="1"/>
  <c r="F243" i="2" s="1"/>
  <c r="I243" i="2" s="1"/>
  <c r="G243" i="2"/>
  <c r="C244" i="2" l="1"/>
  <c r="D244" i="2" l="1"/>
  <c r="F244" i="2" s="1"/>
  <c r="G244" i="2"/>
  <c r="I244" i="2" l="1"/>
  <c r="C245" i="2" l="1"/>
  <c r="D245" i="2" l="1"/>
  <c r="F245" i="2" s="1"/>
  <c r="I245" i="2" s="1"/>
  <c r="G245" i="2"/>
  <c r="C246" i="2" l="1"/>
  <c r="D246" i="2" l="1"/>
  <c r="F246" i="2" s="1"/>
  <c r="I246" i="2" s="1"/>
  <c r="G246" i="2"/>
  <c r="C247" i="2" l="1"/>
  <c r="D247" i="2" l="1"/>
  <c r="G247" i="2"/>
  <c r="F247" i="2" l="1"/>
  <c r="I247" i="2" s="1"/>
  <c r="C248" i="2" l="1"/>
  <c r="G248" i="2" l="1"/>
  <c r="D248" i="2"/>
  <c r="F248" i="2" l="1"/>
  <c r="I248" i="2" s="1"/>
  <c r="C249" i="2" l="1"/>
  <c r="D249" i="2" l="1"/>
  <c r="F249" i="2" s="1"/>
  <c r="I249" i="2" s="1"/>
  <c r="G249" i="2"/>
  <c r="C250" i="2" l="1"/>
  <c r="G250" i="2" l="1"/>
  <c r="D250" i="2"/>
  <c r="F250" i="2" s="1"/>
  <c r="I250" i="2" s="1"/>
  <c r="C251" i="2" l="1"/>
  <c r="D251" i="2" l="1"/>
  <c r="F251" i="2" s="1"/>
  <c r="I251" i="2" s="1"/>
  <c r="G251" i="2"/>
  <c r="C252" i="2" l="1"/>
  <c r="D252" i="2" l="1"/>
  <c r="F252" i="2" s="1"/>
  <c r="I252" i="2" s="1"/>
  <c r="G252" i="2"/>
  <c r="C253" i="2" l="1"/>
  <c r="D253" i="2" l="1"/>
  <c r="F253" i="2" s="1"/>
  <c r="I253" i="2" s="1"/>
  <c r="G253" i="2"/>
  <c r="C254" i="2" l="1"/>
  <c r="D254" i="2" l="1"/>
  <c r="G254" i="2"/>
  <c r="F254" i="2" l="1"/>
  <c r="I254" i="2" s="1"/>
  <c r="C255" i="2" l="1"/>
  <c r="D255" i="2" l="1"/>
  <c r="F255" i="2" s="1"/>
  <c r="G255" i="2"/>
  <c r="I255" i="2" l="1"/>
  <c r="C256" i="2" l="1"/>
  <c r="D256" i="2" l="1"/>
  <c r="F256" i="2" s="1"/>
  <c r="G256" i="2"/>
  <c r="I256" i="2" l="1"/>
  <c r="C257" i="2" l="1"/>
  <c r="D257" i="2" l="1"/>
  <c r="G257" i="2"/>
  <c r="F257" i="2" l="1"/>
  <c r="I257" i="2" s="1"/>
  <c r="C258" i="2" l="1"/>
  <c r="D258" i="2" l="1"/>
  <c r="F258" i="2" s="1"/>
  <c r="I258" i="2" s="1"/>
  <c r="G258" i="2"/>
  <c r="C259" i="2" l="1"/>
  <c r="D259" i="2" l="1"/>
  <c r="G259" i="2"/>
  <c r="F259" i="2" l="1"/>
  <c r="I259" i="2" s="1"/>
  <c r="C260" i="2" l="1"/>
  <c r="D260" i="2" l="1"/>
  <c r="F260" i="2" s="1"/>
  <c r="G260" i="2"/>
  <c r="I260" i="2" l="1"/>
  <c r="C261" i="2" l="1"/>
  <c r="D261" i="2" l="1"/>
  <c r="F261" i="2" s="1"/>
  <c r="G261" i="2"/>
  <c r="I261" i="2" l="1"/>
  <c r="C262" i="2" l="1"/>
  <c r="D262" i="2" l="1"/>
  <c r="G262" i="2"/>
  <c r="F262" i="2" l="1"/>
  <c r="I262" i="2" s="1"/>
  <c r="C263" i="2" l="1"/>
  <c r="D263" i="2" l="1"/>
  <c r="F263" i="2" s="1"/>
  <c r="G263" i="2"/>
  <c r="I263" i="2" l="1"/>
  <c r="C264" i="2" l="1"/>
  <c r="D264" i="2" l="1"/>
  <c r="G264" i="2"/>
  <c r="F264" i="2" l="1"/>
  <c r="I264" i="2" s="1"/>
  <c r="C265" i="2" l="1"/>
  <c r="D265" i="2" l="1"/>
  <c r="G265" i="2"/>
  <c r="F265" i="2" l="1"/>
  <c r="I265" i="2" s="1"/>
  <c r="C266" i="2" l="1"/>
  <c r="D266" i="2" l="1"/>
  <c r="F266" i="2" s="1"/>
  <c r="I266" i="2" s="1"/>
  <c r="G266" i="2"/>
  <c r="C267" i="2" l="1"/>
  <c r="D267" i="2" l="1"/>
  <c r="G267" i="2"/>
  <c r="F267" i="2" l="1"/>
  <c r="I267" i="2" s="1"/>
  <c r="C268" i="2" l="1"/>
  <c r="D268" i="2" l="1"/>
  <c r="F268" i="2" s="1"/>
  <c r="I268" i="2" s="1"/>
  <c r="G268" i="2"/>
  <c r="C269" i="2" l="1"/>
  <c r="D269" i="2" l="1"/>
  <c r="F269" i="2" s="1"/>
  <c r="I269" i="2" s="1"/>
  <c r="G269" i="2"/>
  <c r="C270" i="2" l="1"/>
  <c r="D270" i="2" l="1"/>
  <c r="F270" i="2" s="1"/>
  <c r="G270" i="2"/>
  <c r="I270" i="2" l="1"/>
  <c r="C271" i="2" l="1"/>
  <c r="D271" i="2" l="1"/>
  <c r="G271" i="2"/>
  <c r="F271" i="2" l="1"/>
  <c r="I271" i="2" s="1"/>
  <c r="C272" i="2" l="1"/>
  <c r="D272" i="2" l="1"/>
  <c r="F272" i="2" s="1"/>
  <c r="G272" i="2"/>
  <c r="I272" i="2" l="1"/>
  <c r="C273" i="2" l="1"/>
  <c r="D273" i="2" l="1"/>
  <c r="G273" i="2"/>
  <c r="F273" i="2" l="1"/>
  <c r="I273" i="2" s="1"/>
  <c r="C274" i="2" l="1"/>
  <c r="D274" i="2" l="1"/>
  <c r="F274" i="2" s="1"/>
  <c r="I274" i="2" s="1"/>
  <c r="G274" i="2"/>
  <c r="C275" i="2" l="1"/>
  <c r="D275" i="2" l="1"/>
  <c r="F275" i="2" s="1"/>
  <c r="I275" i="2" s="1"/>
  <c r="G275" i="2"/>
  <c r="C276" i="2" l="1"/>
  <c r="D276" i="2" l="1"/>
  <c r="F276" i="2" s="1"/>
  <c r="I276" i="2" s="1"/>
  <c r="G276" i="2"/>
  <c r="C277" i="2" l="1"/>
  <c r="D277" i="2" l="1"/>
  <c r="F277" i="2" s="1"/>
  <c r="I277" i="2" s="1"/>
  <c r="G277" i="2"/>
  <c r="C278" i="2" l="1"/>
  <c r="D278" i="2" l="1"/>
  <c r="G278" i="2"/>
  <c r="F278" i="2" l="1"/>
  <c r="I278" i="2" s="1"/>
  <c r="C279" i="2" l="1"/>
  <c r="D279" i="2" l="1"/>
  <c r="G279" i="2"/>
  <c r="F279" i="2" l="1"/>
  <c r="I279" i="2" s="1"/>
  <c r="C280" i="2" l="1"/>
  <c r="D280" i="2" l="1"/>
  <c r="F280" i="2" s="1"/>
  <c r="I280" i="2" s="1"/>
  <c r="G280" i="2"/>
  <c r="C281" i="2" l="1"/>
  <c r="G281" i="2" l="1"/>
  <c r="D281" i="2"/>
  <c r="F281" i="2" l="1"/>
  <c r="I281" i="2" s="1"/>
  <c r="C282" i="2" l="1"/>
  <c r="G282" i="2" l="1"/>
  <c r="D282" i="2"/>
  <c r="F282" i="2" l="1"/>
  <c r="I282" i="2" s="1"/>
  <c r="C283" i="2" l="1"/>
  <c r="G283" i="2" l="1"/>
  <c r="D283" i="2"/>
  <c r="F283" i="2" l="1"/>
  <c r="I283" i="2" s="1"/>
  <c r="C284" i="2" l="1"/>
  <c r="D284" i="2" l="1"/>
  <c r="F284" i="2" s="1"/>
  <c r="I284" i="2" s="1"/>
  <c r="G284" i="2"/>
  <c r="C285" i="2" l="1"/>
  <c r="D285" i="2" l="1"/>
  <c r="F285" i="2" s="1"/>
  <c r="I285" i="2" s="1"/>
  <c r="G285" i="2"/>
  <c r="C286" i="2" l="1"/>
  <c r="D286" i="2" l="1"/>
  <c r="F286" i="2" s="1"/>
  <c r="I286" i="2" s="1"/>
  <c r="G286" i="2"/>
  <c r="C287" i="2" l="1"/>
  <c r="G287" i="2" s="1"/>
  <c r="D287" i="2" l="1"/>
  <c r="F287" i="2" s="1"/>
  <c r="I287" i="2" s="1"/>
  <c r="C288" i="2" l="1"/>
  <c r="D288" i="2" l="1"/>
  <c r="F288" i="2" s="1"/>
  <c r="I288" i="2" s="1"/>
  <c r="G288" i="2"/>
  <c r="C289" i="2" l="1"/>
  <c r="D289" i="2" l="1"/>
  <c r="G289" i="2"/>
  <c r="F289" i="2" l="1"/>
  <c r="I289" i="2" s="1"/>
  <c r="C290" i="2" l="1"/>
  <c r="G290" i="2" l="1"/>
  <c r="D290" i="2"/>
  <c r="F290" i="2" s="1"/>
  <c r="I290" i="2" s="1"/>
  <c r="C291" i="2" l="1"/>
  <c r="G291" i="2" l="1"/>
  <c r="D291" i="2"/>
  <c r="F291" i="2" s="1"/>
  <c r="I291" i="2" s="1"/>
  <c r="C292" i="2" l="1"/>
  <c r="D292" i="2" l="1"/>
  <c r="G292" i="2"/>
  <c r="F292" i="2" l="1"/>
  <c r="I292" i="2" s="1"/>
  <c r="C293" i="2" l="1"/>
  <c r="D293" i="2" l="1"/>
  <c r="F293" i="2" s="1"/>
  <c r="I293" i="2" s="1"/>
  <c r="G293" i="2"/>
  <c r="C294" i="2" l="1"/>
  <c r="D294" i="2" l="1"/>
  <c r="F294" i="2" s="1"/>
  <c r="I294" i="2" s="1"/>
  <c r="G294" i="2"/>
  <c r="C295" i="2" l="1"/>
  <c r="G295" i="2" l="1"/>
  <c r="D295" i="2"/>
  <c r="F295" i="2" l="1"/>
  <c r="I295" i="2" s="1"/>
  <c r="C296" i="2" l="1"/>
  <c r="D296" i="2" l="1"/>
  <c r="G296" i="2"/>
  <c r="F296" i="2" l="1"/>
  <c r="I296" i="2" s="1"/>
  <c r="C297" i="2" l="1"/>
  <c r="D297" i="2" l="1"/>
  <c r="F297" i="2" s="1"/>
  <c r="I297" i="2" s="1"/>
  <c r="G297" i="2"/>
  <c r="C298" i="2" l="1"/>
  <c r="D298" i="2" l="1"/>
  <c r="F298" i="2" s="1"/>
  <c r="I298" i="2" s="1"/>
  <c r="G298" i="2"/>
  <c r="C299" i="2" l="1"/>
  <c r="D299" i="2" l="1"/>
  <c r="F299" i="2" s="1"/>
  <c r="I299" i="2" s="1"/>
  <c r="G299" i="2"/>
  <c r="C300" i="2" l="1"/>
  <c r="D300" i="2" l="1"/>
  <c r="F300" i="2" s="1"/>
  <c r="I300" i="2" s="1"/>
  <c r="G300" i="2"/>
  <c r="C301" i="2" l="1"/>
  <c r="D301" i="2" l="1"/>
  <c r="F301" i="2" s="1"/>
  <c r="I301" i="2" s="1"/>
  <c r="G301" i="2"/>
  <c r="C302" i="2" l="1"/>
  <c r="D302" i="2" l="1"/>
  <c r="F302" i="2" s="1"/>
  <c r="I302" i="2" s="1"/>
  <c r="G302" i="2"/>
  <c r="C303" i="2" l="1"/>
  <c r="G303" i="2" l="1"/>
  <c r="D303" i="2"/>
  <c r="F303" i="2" l="1"/>
  <c r="I303" i="2" s="1"/>
  <c r="C304" i="2" l="1"/>
  <c r="D304" i="2" l="1"/>
  <c r="F304" i="2" s="1"/>
  <c r="I304" i="2" s="1"/>
  <c r="G304" i="2"/>
  <c r="C305" i="2" l="1"/>
  <c r="D305" i="2" l="1"/>
  <c r="G305" i="2"/>
  <c r="F305" i="2" l="1"/>
  <c r="I305" i="2" s="1"/>
  <c r="C306" i="2" l="1"/>
  <c r="D306" i="2" l="1"/>
  <c r="F306" i="2" s="1"/>
  <c r="I306" i="2" s="1"/>
  <c r="C307" i="2" s="1"/>
  <c r="D307" i="2" s="1"/>
  <c r="G306" i="2"/>
  <c r="G307" i="2" l="1"/>
  <c r="F307" i="2"/>
  <c r="I307" i="2" s="1"/>
  <c r="C308" i="2" l="1"/>
  <c r="D308" i="2" l="1"/>
  <c r="G308" i="2"/>
  <c r="F308" i="2" l="1"/>
  <c r="I308" i="2" s="1"/>
  <c r="C309" i="2" l="1"/>
  <c r="D309" i="2" l="1"/>
  <c r="F309" i="2" s="1"/>
  <c r="I309" i="2" s="1"/>
  <c r="G309" i="2"/>
  <c r="C310" i="2" l="1"/>
  <c r="D310" i="2" l="1"/>
  <c r="F310" i="2" s="1"/>
  <c r="I310" i="2" s="1"/>
  <c r="C311" i="2" s="1"/>
  <c r="D311" i="2" s="1"/>
  <c r="G310" i="2"/>
  <c r="G311" i="2" l="1"/>
  <c r="F311" i="2" l="1"/>
  <c r="I311" i="2" s="1"/>
  <c r="C312" i="2" l="1"/>
  <c r="D312" i="2" l="1"/>
  <c r="G312" i="2"/>
  <c r="F312" i="2" l="1"/>
  <c r="I312" i="2" s="1"/>
  <c r="C313" i="2" l="1"/>
  <c r="D313" i="2" l="1"/>
  <c r="F313" i="2" s="1"/>
  <c r="I313" i="2" s="1"/>
  <c r="G313" i="2"/>
  <c r="C314" i="2" l="1"/>
  <c r="D314" i="2" l="1"/>
  <c r="F314" i="2" s="1"/>
  <c r="I314" i="2" s="1"/>
  <c r="G314" i="2"/>
  <c r="C315" i="2" l="1"/>
  <c r="D315" i="2" l="1"/>
  <c r="G315" i="2"/>
  <c r="F315" i="2" l="1"/>
  <c r="I315" i="2" s="1"/>
  <c r="C316" i="2" l="1"/>
  <c r="D316" i="2" l="1"/>
  <c r="F316" i="2" s="1"/>
  <c r="I316" i="2" s="1"/>
  <c r="G316" i="2"/>
  <c r="C317" i="2" l="1"/>
  <c r="D317" i="2" l="1"/>
  <c r="G317" i="2"/>
  <c r="F317" i="2" l="1"/>
  <c r="I317" i="2" s="1"/>
  <c r="C318" i="2" l="1"/>
  <c r="D318" i="2" l="1"/>
  <c r="F318" i="2" s="1"/>
  <c r="G318" i="2"/>
  <c r="I318" i="2" l="1"/>
  <c r="C319" i="2" l="1"/>
  <c r="D319" i="2" l="1"/>
  <c r="F319" i="2" s="1"/>
  <c r="G319" i="2"/>
  <c r="I319" i="2" l="1"/>
  <c r="C320" i="2" l="1"/>
  <c r="D320" i="2" l="1"/>
  <c r="F320" i="2" s="1"/>
  <c r="I320" i="2" s="1"/>
  <c r="G320" i="2"/>
  <c r="C321" i="2" l="1"/>
  <c r="D321" i="2" l="1"/>
  <c r="F321" i="2" s="1"/>
  <c r="I321" i="2" s="1"/>
  <c r="G321" i="2"/>
  <c r="C322" i="2" l="1"/>
  <c r="D322" i="2" l="1"/>
  <c r="G322" i="2"/>
  <c r="F322" i="2" l="1"/>
  <c r="I322" i="2" s="1"/>
  <c r="C323" i="2" l="1"/>
  <c r="D323" i="2" l="1"/>
  <c r="F323" i="2" s="1"/>
  <c r="I323" i="2" s="1"/>
  <c r="G323" i="2"/>
  <c r="C324" i="2" l="1"/>
  <c r="D324" i="2" l="1"/>
  <c r="F324" i="2" s="1"/>
  <c r="I324" i="2" s="1"/>
  <c r="G324" i="2"/>
  <c r="C325" i="2" l="1"/>
  <c r="D325" i="2" l="1"/>
  <c r="G325" i="2"/>
  <c r="F325" i="2" l="1"/>
  <c r="I325" i="2" s="1"/>
  <c r="C326" i="2" l="1"/>
  <c r="G326" i="2" l="1"/>
  <c r="D326" i="2"/>
  <c r="F326" i="2" l="1"/>
  <c r="I326" i="2" s="1"/>
  <c r="C327" i="2" l="1"/>
  <c r="G327" i="2" l="1"/>
  <c r="D327" i="2"/>
  <c r="F327" i="2" l="1"/>
  <c r="I327" i="2" s="1"/>
  <c r="C328" i="2" l="1"/>
  <c r="D328" i="2" l="1"/>
  <c r="F328" i="2" s="1"/>
  <c r="I328" i="2" s="1"/>
  <c r="C329" i="2" s="1"/>
  <c r="G328" i="2"/>
  <c r="D329" i="2" l="1"/>
  <c r="F329" i="2" s="1"/>
  <c r="I329" i="2" s="1"/>
  <c r="G329" i="2"/>
  <c r="C330" i="2" l="1"/>
  <c r="D330" i="2" l="1"/>
  <c r="G330" i="2"/>
  <c r="F330" i="2" l="1"/>
  <c r="I330" i="2" s="1"/>
  <c r="C331" i="2" l="1"/>
  <c r="D331" i="2" l="1"/>
  <c r="F331" i="2" s="1"/>
  <c r="I331" i="2" s="1"/>
  <c r="G331" i="2"/>
  <c r="C332" i="2" l="1"/>
  <c r="D332" i="2" l="1"/>
  <c r="G332" i="2"/>
  <c r="F332" i="2" l="1"/>
  <c r="I332" i="2" s="1"/>
  <c r="C333" i="2" l="1"/>
  <c r="D333" i="2" l="1"/>
  <c r="F333" i="2" s="1"/>
  <c r="I333" i="2" s="1"/>
  <c r="G333" i="2"/>
  <c r="C334" i="2" l="1"/>
  <c r="D334" i="2" l="1"/>
  <c r="G334" i="2"/>
  <c r="F334" i="2" l="1"/>
  <c r="I334" i="2" s="1"/>
  <c r="C335" i="2" l="1"/>
  <c r="D335" i="2" l="1"/>
  <c r="F335" i="2" s="1"/>
  <c r="I335" i="2" s="1"/>
  <c r="G335" i="2"/>
  <c r="C336" i="2" l="1"/>
  <c r="G336" i="2" s="1"/>
  <c r="D336" i="2" l="1"/>
  <c r="F336" i="2" s="1"/>
  <c r="I336" i="2" s="1"/>
  <c r="C337" i="2" s="1"/>
  <c r="D337" i="2" l="1"/>
  <c r="F337" i="2" s="1"/>
  <c r="I337" i="2" s="1"/>
  <c r="G337" i="2"/>
  <c r="C338" i="2" l="1"/>
  <c r="D338" i="2" l="1"/>
  <c r="G338" i="2"/>
  <c r="F338" i="2" l="1"/>
  <c r="I338" i="2" s="1"/>
  <c r="C339" i="2" l="1"/>
  <c r="D339" i="2" l="1"/>
  <c r="F339" i="2" s="1"/>
  <c r="I339" i="2" s="1"/>
  <c r="G339" i="2"/>
  <c r="C340" i="2" l="1"/>
  <c r="D340" i="2" l="1"/>
  <c r="G340" i="2"/>
  <c r="F340" i="2" l="1"/>
  <c r="I340" i="2" s="1"/>
  <c r="C341" i="2" l="1"/>
  <c r="D341" i="2" l="1"/>
  <c r="F341" i="2" s="1"/>
  <c r="I341" i="2" s="1"/>
  <c r="G341" i="2"/>
  <c r="C342" i="2" l="1"/>
  <c r="D342" i="2" l="1"/>
  <c r="F342" i="2" s="1"/>
  <c r="I342" i="2" s="1"/>
  <c r="G342" i="2"/>
  <c r="C343" i="2" l="1"/>
  <c r="G343" i="2" l="1"/>
  <c r="D343" i="2"/>
  <c r="F343" i="2" s="1"/>
  <c r="I343" i="2" s="1"/>
  <c r="C344" i="2" l="1"/>
  <c r="G344" i="2" l="1"/>
  <c r="D344" i="2"/>
  <c r="F344" i="2" s="1"/>
  <c r="I344" i="2" s="1"/>
  <c r="C345" i="2" l="1"/>
  <c r="D345" i="2" l="1"/>
  <c r="G345" i="2"/>
  <c r="F345" i="2" l="1"/>
  <c r="I345" i="2" s="1"/>
  <c r="C346" i="2" l="1"/>
  <c r="D346" i="2" l="1"/>
  <c r="G346" i="2"/>
  <c r="F346" i="2" l="1"/>
  <c r="I346" i="2" s="1"/>
  <c r="C347" i="2" l="1"/>
  <c r="D347" i="2" l="1"/>
  <c r="G347" i="2"/>
  <c r="F347" i="2" l="1"/>
  <c r="I347" i="2" s="1"/>
  <c r="C348" i="2" l="1"/>
  <c r="G348" i="2" l="1"/>
  <c r="D348" i="2"/>
  <c r="F348" i="2" l="1"/>
  <c r="I348" i="2" s="1"/>
  <c r="C349" i="2" l="1"/>
  <c r="G349" i="2" l="1"/>
  <c r="D349" i="2"/>
  <c r="F349" i="2" l="1"/>
  <c r="I349" i="2" s="1"/>
  <c r="C350" i="2" l="1"/>
  <c r="D350" i="2" l="1"/>
  <c r="F350" i="2" s="1"/>
  <c r="I350" i="2" s="1"/>
  <c r="G350" i="2"/>
  <c r="C351" i="2" l="1"/>
  <c r="D351" i="2" l="1"/>
  <c r="G351" i="2"/>
  <c r="F351" i="2" l="1"/>
  <c r="I351" i="2" s="1"/>
  <c r="C352" i="2" l="1"/>
  <c r="D352" i="2" l="1"/>
  <c r="F352" i="2" s="1"/>
  <c r="I352" i="2" s="1"/>
  <c r="G352" i="2"/>
  <c r="C353" i="2" l="1"/>
  <c r="D353" i="2" l="1"/>
  <c r="G353" i="2"/>
  <c r="F353" i="2" l="1"/>
  <c r="I353" i="2" s="1"/>
  <c r="C354" i="2" l="1"/>
  <c r="D354" i="2" l="1"/>
  <c r="F354" i="2" s="1"/>
  <c r="I354" i="2" s="1"/>
  <c r="G354" i="2"/>
  <c r="C355" i="2" l="1"/>
  <c r="D355" i="2" l="1"/>
  <c r="G355" i="2"/>
  <c r="F355" i="2" l="1"/>
  <c r="I355" i="2" s="1"/>
  <c r="C356" i="2" l="1"/>
  <c r="D356" i="2" l="1"/>
  <c r="F356" i="2" s="1"/>
  <c r="I356" i="2" s="1"/>
  <c r="G356" i="2"/>
  <c r="C357" i="2" l="1"/>
  <c r="D357" i="2" l="1"/>
  <c r="G357" i="2"/>
  <c r="F357" i="2" l="1"/>
  <c r="I357" i="2" s="1"/>
  <c r="C358" i="2" l="1"/>
  <c r="D358" i="2" l="1"/>
  <c r="F358" i="2" s="1"/>
  <c r="I358" i="2" s="1"/>
  <c r="G358" i="2"/>
  <c r="C359" i="2" l="1"/>
  <c r="D359" i="2" l="1"/>
  <c r="F359" i="2" s="1"/>
  <c r="I359" i="2" s="1"/>
  <c r="G359" i="2"/>
  <c r="C360" i="2" l="1"/>
  <c r="G360" i="2" s="1"/>
  <c r="D360" i="2" l="1"/>
  <c r="F360" i="2" s="1"/>
  <c r="I360" i="2" s="1"/>
  <c r="C361" i="2" l="1"/>
  <c r="D361" i="2" l="1"/>
  <c r="G361" i="2"/>
  <c r="F361" i="2" l="1"/>
  <c r="I361" i="2" s="1"/>
  <c r="C362" i="2" l="1"/>
  <c r="D362" i="2" l="1"/>
  <c r="G362" i="2"/>
  <c r="F362" i="2" l="1"/>
  <c r="I362" i="2" s="1"/>
  <c r="C363" i="2" l="1"/>
  <c r="J362" i="2" s="1"/>
  <c r="J7" i="2" l="1"/>
  <c r="E7" i="2" s="1"/>
  <c r="H7" i="2" s="1"/>
  <c r="J8" i="2"/>
  <c r="E8" i="2" s="1"/>
  <c r="H8" i="2" s="1"/>
  <c r="J9" i="2"/>
  <c r="E9" i="2" s="1"/>
  <c r="H9" i="2" s="1"/>
  <c r="J10" i="2"/>
  <c r="E10" i="2" s="1"/>
  <c r="H10" i="2" s="1"/>
  <c r="J11" i="2"/>
  <c r="E11" i="2" s="1"/>
  <c r="H11" i="2" s="1"/>
  <c r="J12" i="2"/>
  <c r="E12" i="2" s="1"/>
  <c r="H12" i="2" s="1"/>
  <c r="J14" i="2"/>
  <c r="E14" i="2" s="1"/>
  <c r="H14" i="2" s="1"/>
  <c r="J13" i="2"/>
  <c r="E13" i="2" s="1"/>
  <c r="H13" i="2" s="1"/>
  <c r="J15" i="2"/>
  <c r="E15" i="2" s="1"/>
  <c r="H15" i="2" s="1"/>
  <c r="J16" i="2"/>
  <c r="E16" i="2" s="1"/>
  <c r="H16" i="2" s="1"/>
  <c r="J17" i="2"/>
  <c r="E17" i="2" s="1"/>
  <c r="H17" i="2" s="1"/>
  <c r="J18" i="2"/>
  <c r="E18" i="2" s="1"/>
  <c r="H18" i="2" s="1"/>
  <c r="J19" i="2"/>
  <c r="E19" i="2" s="1"/>
  <c r="H19" i="2" s="1"/>
  <c r="J21" i="2"/>
  <c r="E21" i="2" s="1"/>
  <c r="H21" i="2" s="1"/>
  <c r="J20" i="2"/>
  <c r="E20" i="2" s="1"/>
  <c r="H20" i="2" s="1"/>
  <c r="J22" i="2"/>
  <c r="E22" i="2" s="1"/>
  <c r="H22" i="2" s="1"/>
  <c r="J23" i="2"/>
  <c r="E23" i="2" s="1"/>
  <c r="H23" i="2" s="1"/>
  <c r="J24" i="2"/>
  <c r="E24" i="2" s="1"/>
  <c r="H24" i="2" s="1"/>
  <c r="J25" i="2"/>
  <c r="E25" i="2" s="1"/>
  <c r="H25" i="2" s="1"/>
  <c r="J27" i="2"/>
  <c r="E27" i="2" s="1"/>
  <c r="H27" i="2" s="1"/>
  <c r="J26" i="2"/>
  <c r="E26" i="2" s="1"/>
  <c r="H26" i="2" s="1"/>
  <c r="J28" i="2"/>
  <c r="E28" i="2" s="1"/>
  <c r="H28" i="2" s="1"/>
  <c r="J29" i="2"/>
  <c r="E29" i="2" s="1"/>
  <c r="H29" i="2" s="1"/>
  <c r="J31" i="2"/>
  <c r="E31" i="2" s="1"/>
  <c r="H31" i="2" s="1"/>
  <c r="J30" i="2"/>
  <c r="E30" i="2" s="1"/>
  <c r="H30" i="2" s="1"/>
  <c r="J32" i="2"/>
  <c r="E32" i="2" s="1"/>
  <c r="H32" i="2" s="1"/>
  <c r="J33" i="2"/>
  <c r="E33" i="2" s="1"/>
  <c r="H33" i="2" s="1"/>
  <c r="J34" i="2"/>
  <c r="E34" i="2" s="1"/>
  <c r="H34" i="2" s="1"/>
  <c r="J36" i="2"/>
  <c r="E36" i="2" s="1"/>
  <c r="H36" i="2" s="1"/>
  <c r="J35" i="2"/>
  <c r="E35" i="2" s="1"/>
  <c r="H35" i="2" s="1"/>
  <c r="J37" i="2"/>
  <c r="E37" i="2" s="1"/>
  <c r="H37" i="2" s="1"/>
  <c r="J38" i="2"/>
  <c r="E38" i="2" s="1"/>
  <c r="H38" i="2" s="1"/>
  <c r="J39" i="2"/>
  <c r="E39" i="2" s="1"/>
  <c r="H39" i="2" s="1"/>
  <c r="J40" i="2"/>
  <c r="E40" i="2" s="1"/>
  <c r="H40" i="2" s="1"/>
  <c r="J42" i="2"/>
  <c r="E42" i="2" s="1"/>
  <c r="H42" i="2" s="1"/>
  <c r="J41" i="2"/>
  <c r="E41" i="2" s="1"/>
  <c r="H41" i="2" s="1"/>
  <c r="J43" i="2"/>
  <c r="E43" i="2" s="1"/>
  <c r="H43" i="2" s="1"/>
  <c r="J44" i="2"/>
  <c r="E44" i="2" s="1"/>
  <c r="H44" i="2" s="1"/>
  <c r="J45" i="2"/>
  <c r="E45" i="2" s="1"/>
  <c r="H45" i="2" s="1"/>
  <c r="J47" i="2"/>
  <c r="E47" i="2" s="1"/>
  <c r="H47" i="2" s="1"/>
  <c r="J46" i="2"/>
  <c r="E46" i="2" s="1"/>
  <c r="H46" i="2" s="1"/>
  <c r="J48" i="2"/>
  <c r="E48" i="2" s="1"/>
  <c r="H48" i="2" s="1"/>
  <c r="J50" i="2"/>
  <c r="E50" i="2" s="1"/>
  <c r="H50" i="2" s="1"/>
  <c r="J51" i="2"/>
  <c r="E51" i="2" s="1"/>
  <c r="H51" i="2" s="1"/>
  <c r="J49" i="2"/>
  <c r="E49" i="2" s="1"/>
  <c r="H49" i="2" s="1"/>
  <c r="J52" i="2"/>
  <c r="E52" i="2" s="1"/>
  <c r="H52" i="2" s="1"/>
  <c r="J53" i="2"/>
  <c r="E53" i="2" s="1"/>
  <c r="H53" i="2" s="1"/>
  <c r="J54" i="2"/>
  <c r="E54" i="2" s="1"/>
  <c r="H54" i="2" s="1"/>
  <c r="J56" i="2"/>
  <c r="E56" i="2" s="1"/>
  <c r="H56" i="2" s="1"/>
  <c r="J55" i="2"/>
  <c r="E55" i="2" s="1"/>
  <c r="H55" i="2" s="1"/>
  <c r="J57" i="2"/>
  <c r="E57" i="2" s="1"/>
  <c r="H57" i="2" s="1"/>
  <c r="J59" i="2"/>
  <c r="E59" i="2" s="1"/>
  <c r="H59" i="2" s="1"/>
  <c r="J58" i="2"/>
  <c r="E58" i="2" s="1"/>
  <c r="H58" i="2" s="1"/>
  <c r="J60" i="2"/>
  <c r="E60" i="2" s="1"/>
  <c r="H60" i="2" s="1"/>
  <c r="J62" i="2"/>
  <c r="E62" i="2" s="1"/>
  <c r="H62" i="2" s="1"/>
  <c r="J63" i="2"/>
  <c r="E63" i="2" s="1"/>
  <c r="H63" i="2" s="1"/>
  <c r="J61" i="2"/>
  <c r="E61" i="2" s="1"/>
  <c r="H61" i="2" s="1"/>
  <c r="J65" i="2"/>
  <c r="E65" i="2" s="1"/>
  <c r="H65" i="2" s="1"/>
  <c r="J64" i="2"/>
  <c r="E64" i="2" s="1"/>
  <c r="H64" i="2" s="1"/>
  <c r="J67" i="2"/>
  <c r="E67" i="2" s="1"/>
  <c r="H67" i="2" s="1"/>
  <c r="J66" i="2"/>
  <c r="E66" i="2" s="1"/>
  <c r="H66" i="2" s="1"/>
  <c r="J68" i="2"/>
  <c r="E68" i="2" s="1"/>
  <c r="H68" i="2" s="1"/>
  <c r="J69" i="2"/>
  <c r="E69" i="2" s="1"/>
  <c r="H69" i="2" s="1"/>
  <c r="J72" i="2"/>
  <c r="E72" i="2" s="1"/>
  <c r="H72" i="2" s="1"/>
  <c r="J71" i="2"/>
  <c r="E71" i="2" s="1"/>
  <c r="H71" i="2" s="1"/>
  <c r="J70" i="2"/>
  <c r="E70" i="2" s="1"/>
  <c r="H70" i="2" s="1"/>
  <c r="J73" i="2"/>
  <c r="E73" i="2" s="1"/>
  <c r="H73" i="2" s="1"/>
  <c r="J74" i="2"/>
  <c r="E74" i="2" s="1"/>
  <c r="H74" i="2" s="1"/>
  <c r="J75" i="2"/>
  <c r="E75" i="2" s="1"/>
  <c r="H75" i="2" s="1"/>
  <c r="J76" i="2"/>
  <c r="E76" i="2" s="1"/>
  <c r="H76" i="2" s="1"/>
  <c r="J77" i="2"/>
  <c r="E77" i="2" s="1"/>
  <c r="H77" i="2" s="1"/>
  <c r="J79" i="2"/>
  <c r="E79" i="2" s="1"/>
  <c r="H79" i="2" s="1"/>
  <c r="J78" i="2"/>
  <c r="E78" i="2" s="1"/>
  <c r="H78" i="2" s="1"/>
  <c r="J81" i="2"/>
  <c r="E81" i="2" s="1"/>
  <c r="H81" i="2" s="1"/>
  <c r="J80" i="2"/>
  <c r="E80" i="2" s="1"/>
  <c r="H80" i="2" s="1"/>
  <c r="J82" i="2"/>
  <c r="E82" i="2" s="1"/>
  <c r="H82" i="2" s="1"/>
  <c r="J84" i="2"/>
  <c r="E84" i="2" s="1"/>
  <c r="H84" i="2" s="1"/>
  <c r="J83" i="2"/>
  <c r="E83" i="2" s="1"/>
  <c r="H83" i="2" s="1"/>
  <c r="J85" i="2"/>
  <c r="E85" i="2" s="1"/>
  <c r="H85" i="2" s="1"/>
  <c r="J86" i="2"/>
  <c r="E86" i="2" s="1"/>
  <c r="H86" i="2" s="1"/>
  <c r="J88" i="2"/>
  <c r="E88" i="2" s="1"/>
  <c r="H88" i="2" s="1"/>
  <c r="J87" i="2"/>
  <c r="E87" i="2" s="1"/>
  <c r="H87" i="2" s="1"/>
  <c r="J89" i="2"/>
  <c r="E89" i="2" s="1"/>
  <c r="H89" i="2" s="1"/>
  <c r="J91" i="2"/>
  <c r="E91" i="2" s="1"/>
  <c r="H91" i="2" s="1"/>
  <c r="J90" i="2"/>
  <c r="E90" i="2" s="1"/>
  <c r="H90" i="2" s="1"/>
  <c r="J92" i="2"/>
  <c r="E92" i="2" s="1"/>
  <c r="H92" i="2" s="1"/>
  <c r="J94" i="2"/>
  <c r="E94" i="2" s="1"/>
  <c r="H94" i="2" s="1"/>
  <c r="J93" i="2"/>
  <c r="E93" i="2" s="1"/>
  <c r="H93" i="2" s="1"/>
  <c r="J95" i="2"/>
  <c r="E95" i="2" s="1"/>
  <c r="H95" i="2" s="1"/>
  <c r="J96" i="2"/>
  <c r="E96" i="2" s="1"/>
  <c r="H96" i="2" s="1"/>
  <c r="J97" i="2"/>
  <c r="E97" i="2" s="1"/>
  <c r="H97" i="2" s="1"/>
  <c r="J98" i="2"/>
  <c r="E98" i="2" s="1"/>
  <c r="H98" i="2" s="1"/>
  <c r="J99" i="2"/>
  <c r="E99" i="2" s="1"/>
  <c r="H99" i="2" s="1"/>
  <c r="J101" i="2"/>
  <c r="E101" i="2" s="1"/>
  <c r="H101" i="2" s="1"/>
  <c r="J100" i="2"/>
  <c r="E100" i="2" s="1"/>
  <c r="H100" i="2" s="1"/>
  <c r="J102" i="2"/>
  <c r="E102" i="2" s="1"/>
  <c r="H102" i="2" s="1"/>
  <c r="J104" i="2"/>
  <c r="E104" i="2" s="1"/>
  <c r="H104" i="2" s="1"/>
  <c r="J103" i="2"/>
  <c r="E103" i="2" s="1"/>
  <c r="H103" i="2" s="1"/>
  <c r="J105" i="2"/>
  <c r="E105" i="2" s="1"/>
  <c r="H105" i="2" s="1"/>
  <c r="J106" i="2"/>
  <c r="E106" i="2" s="1"/>
  <c r="H106" i="2" s="1"/>
  <c r="J107" i="2"/>
  <c r="E107" i="2" s="1"/>
  <c r="H107" i="2" s="1"/>
  <c r="J109" i="2"/>
  <c r="E109" i="2" s="1"/>
  <c r="H109" i="2" s="1"/>
  <c r="J108" i="2"/>
  <c r="E108" i="2" s="1"/>
  <c r="H108" i="2" s="1"/>
  <c r="J110" i="2"/>
  <c r="E110" i="2" s="1"/>
  <c r="H110" i="2" s="1"/>
  <c r="J112" i="2"/>
  <c r="E112" i="2" s="1"/>
  <c r="H112" i="2" s="1"/>
  <c r="J111" i="2"/>
  <c r="E111" i="2" s="1"/>
  <c r="H111" i="2" s="1"/>
  <c r="J113" i="2"/>
  <c r="E113" i="2" s="1"/>
  <c r="H113" i="2" s="1"/>
  <c r="J114" i="2"/>
  <c r="E114" i="2" s="1"/>
  <c r="H114" i="2" s="1"/>
  <c r="J115" i="2"/>
  <c r="E115" i="2" s="1"/>
  <c r="H115" i="2" s="1"/>
  <c r="J116" i="2"/>
  <c r="E116" i="2" s="1"/>
  <c r="H116" i="2" s="1"/>
  <c r="J118" i="2"/>
  <c r="E118" i="2" s="1"/>
  <c r="H118" i="2" s="1"/>
  <c r="J117" i="2"/>
  <c r="E117" i="2" s="1"/>
  <c r="H117" i="2" s="1"/>
  <c r="J119" i="2"/>
  <c r="E119" i="2" s="1"/>
  <c r="H119" i="2" s="1"/>
  <c r="J120" i="2"/>
  <c r="E120" i="2" s="1"/>
  <c r="H120" i="2" s="1"/>
  <c r="J121" i="2"/>
  <c r="E121" i="2" s="1"/>
  <c r="H121" i="2" s="1"/>
  <c r="J123" i="2"/>
  <c r="E123" i="2" s="1"/>
  <c r="H123" i="2" s="1"/>
  <c r="J122" i="2"/>
  <c r="E122" i="2" s="1"/>
  <c r="H122" i="2" s="1"/>
  <c r="J124" i="2"/>
  <c r="E124" i="2" s="1"/>
  <c r="H124" i="2" s="1"/>
  <c r="J126" i="2"/>
  <c r="E126" i="2" s="1"/>
  <c r="H126" i="2" s="1"/>
  <c r="J125" i="2"/>
  <c r="E125" i="2" s="1"/>
  <c r="H125" i="2" s="1"/>
  <c r="J127" i="2"/>
  <c r="E127" i="2" s="1"/>
  <c r="H127" i="2" s="1"/>
  <c r="J128" i="2"/>
  <c r="E128" i="2" s="1"/>
  <c r="H128" i="2" s="1"/>
  <c r="J130" i="2"/>
  <c r="E130" i="2" s="1"/>
  <c r="H130" i="2" s="1"/>
  <c r="J129" i="2"/>
  <c r="E129" i="2" s="1"/>
  <c r="H129" i="2" s="1"/>
  <c r="J131" i="2"/>
  <c r="E131" i="2" s="1"/>
  <c r="H131" i="2" s="1"/>
  <c r="J133" i="2"/>
  <c r="E133" i="2" s="1"/>
  <c r="H133" i="2" s="1"/>
  <c r="J132" i="2"/>
  <c r="E132" i="2" s="1"/>
  <c r="H132" i="2" s="1"/>
  <c r="J134" i="2"/>
  <c r="E134" i="2" s="1"/>
  <c r="H134" i="2" s="1"/>
  <c r="J136" i="2"/>
  <c r="E136" i="2" s="1"/>
  <c r="H136" i="2" s="1"/>
  <c r="J135" i="2"/>
  <c r="E135" i="2" s="1"/>
  <c r="H135" i="2" s="1"/>
  <c r="J137" i="2"/>
  <c r="E137" i="2" s="1"/>
  <c r="H137" i="2" s="1"/>
  <c r="J140" i="2"/>
  <c r="E140" i="2" s="1"/>
  <c r="H140" i="2" s="1"/>
  <c r="J138" i="2"/>
  <c r="E138" i="2" s="1"/>
  <c r="H138" i="2" s="1"/>
  <c r="J139" i="2"/>
  <c r="E139" i="2" s="1"/>
  <c r="H139" i="2" s="1"/>
  <c r="J141" i="2"/>
  <c r="E141" i="2" s="1"/>
  <c r="H141" i="2" s="1"/>
  <c r="J142" i="2"/>
  <c r="E142" i="2" s="1"/>
  <c r="H142" i="2" s="1"/>
  <c r="J143" i="2"/>
  <c r="E143" i="2" s="1"/>
  <c r="H143" i="2" s="1"/>
  <c r="J144" i="2"/>
  <c r="E144" i="2" s="1"/>
  <c r="H144" i="2" s="1"/>
  <c r="J145" i="2"/>
  <c r="E145" i="2" s="1"/>
  <c r="H145" i="2" s="1"/>
  <c r="J146" i="2"/>
  <c r="E146" i="2" s="1"/>
  <c r="H146" i="2" s="1"/>
  <c r="J147" i="2"/>
  <c r="E147" i="2" s="1"/>
  <c r="H147" i="2" s="1"/>
  <c r="J148" i="2"/>
  <c r="E148" i="2" s="1"/>
  <c r="H148" i="2" s="1"/>
  <c r="J150" i="2"/>
  <c r="E150" i="2" s="1"/>
  <c r="H150" i="2" s="1"/>
  <c r="J149" i="2"/>
  <c r="E149" i="2" s="1"/>
  <c r="H149" i="2" s="1"/>
  <c r="J151" i="2"/>
  <c r="E151" i="2" s="1"/>
  <c r="H151" i="2" s="1"/>
  <c r="J152" i="2"/>
  <c r="E152" i="2" s="1"/>
  <c r="H152" i="2" s="1"/>
  <c r="J153" i="2"/>
  <c r="E153" i="2" s="1"/>
  <c r="H153" i="2" s="1"/>
  <c r="J154" i="2"/>
  <c r="E154" i="2" s="1"/>
  <c r="H154" i="2" s="1"/>
  <c r="J155" i="2"/>
  <c r="E155" i="2" s="1"/>
  <c r="H155" i="2" s="1"/>
  <c r="J157" i="2"/>
  <c r="E157" i="2" s="1"/>
  <c r="H157" i="2" s="1"/>
  <c r="J158" i="2"/>
  <c r="E158" i="2" s="1"/>
  <c r="H158" i="2" s="1"/>
  <c r="J156" i="2"/>
  <c r="E156" i="2" s="1"/>
  <c r="H156" i="2" s="1"/>
  <c r="J160" i="2"/>
  <c r="E160" i="2" s="1"/>
  <c r="H160" i="2" s="1"/>
  <c r="J159" i="2"/>
  <c r="E159" i="2" s="1"/>
  <c r="H159" i="2" s="1"/>
  <c r="J161" i="2"/>
  <c r="E161" i="2" s="1"/>
  <c r="H161" i="2" s="1"/>
  <c r="J162" i="2"/>
  <c r="E162" i="2" s="1"/>
  <c r="H162" i="2" s="1"/>
  <c r="J164" i="2"/>
  <c r="E164" i="2" s="1"/>
  <c r="H164" i="2" s="1"/>
  <c r="J163" i="2"/>
  <c r="E163" i="2" s="1"/>
  <c r="H163" i="2" s="1"/>
  <c r="J165" i="2"/>
  <c r="E165" i="2" s="1"/>
  <c r="H165" i="2" s="1"/>
  <c r="J167" i="2"/>
  <c r="E167" i="2" s="1"/>
  <c r="H167" i="2" s="1"/>
  <c r="J166" i="2"/>
  <c r="E166" i="2" s="1"/>
  <c r="H166" i="2" s="1"/>
  <c r="J168" i="2"/>
  <c r="E168" i="2" s="1"/>
  <c r="H168" i="2" s="1"/>
  <c r="J169" i="2"/>
  <c r="E169" i="2" s="1"/>
  <c r="H169" i="2" s="1"/>
  <c r="J171" i="2"/>
  <c r="E171" i="2" s="1"/>
  <c r="H171" i="2" s="1"/>
  <c r="J170" i="2"/>
  <c r="E170" i="2" s="1"/>
  <c r="H170" i="2" s="1"/>
  <c r="J172" i="2"/>
  <c r="E172" i="2" s="1"/>
  <c r="H172" i="2" s="1"/>
  <c r="J173" i="2"/>
  <c r="E173" i="2" s="1"/>
  <c r="H173" i="2" s="1"/>
  <c r="J174" i="2"/>
  <c r="E174" i="2" s="1"/>
  <c r="H174" i="2" s="1"/>
  <c r="J175" i="2"/>
  <c r="E175" i="2" s="1"/>
  <c r="H175" i="2" s="1"/>
  <c r="J176" i="2"/>
  <c r="E176" i="2" s="1"/>
  <c r="H176" i="2" s="1"/>
  <c r="J178" i="2"/>
  <c r="E178" i="2" s="1"/>
  <c r="H178" i="2" s="1"/>
  <c r="J177" i="2"/>
  <c r="E177" i="2" s="1"/>
  <c r="H177" i="2" s="1"/>
  <c r="J179" i="2"/>
  <c r="E179" i="2" s="1"/>
  <c r="H179" i="2" s="1"/>
  <c r="J180" i="2"/>
  <c r="E180" i="2" s="1"/>
  <c r="H180" i="2" s="1"/>
  <c r="J181" i="2"/>
  <c r="E181" i="2" s="1"/>
  <c r="H181" i="2" s="1"/>
  <c r="J183" i="2"/>
  <c r="E183" i="2" s="1"/>
  <c r="H183" i="2" s="1"/>
  <c r="J182" i="2"/>
  <c r="E182" i="2" s="1"/>
  <c r="H182" i="2" s="1"/>
  <c r="J184" i="2"/>
  <c r="E184" i="2" s="1"/>
  <c r="H184" i="2" s="1"/>
  <c r="J185" i="2"/>
  <c r="E185" i="2" s="1"/>
  <c r="H185" i="2" s="1"/>
  <c r="J186" i="2"/>
  <c r="E186" i="2" s="1"/>
  <c r="H186" i="2" s="1"/>
  <c r="J187" i="2"/>
  <c r="E187" i="2" s="1"/>
  <c r="H187" i="2" s="1"/>
  <c r="J188" i="2"/>
  <c r="E188" i="2" s="1"/>
  <c r="H188" i="2" s="1"/>
  <c r="J189" i="2"/>
  <c r="E189" i="2" s="1"/>
  <c r="H189" i="2" s="1"/>
  <c r="J190" i="2"/>
  <c r="E190" i="2" s="1"/>
  <c r="H190" i="2" s="1"/>
  <c r="J191" i="2"/>
  <c r="E191" i="2" s="1"/>
  <c r="H191" i="2" s="1"/>
  <c r="J192" i="2"/>
  <c r="E192" i="2" s="1"/>
  <c r="H192" i="2" s="1"/>
  <c r="J193" i="2"/>
  <c r="E193" i="2" s="1"/>
  <c r="H193" i="2" s="1"/>
  <c r="J194" i="2"/>
  <c r="E194" i="2" s="1"/>
  <c r="H194" i="2" s="1"/>
  <c r="J195" i="2"/>
  <c r="E195" i="2" s="1"/>
  <c r="H195" i="2" s="1"/>
  <c r="J196" i="2"/>
  <c r="E196" i="2" s="1"/>
  <c r="H196" i="2" s="1"/>
  <c r="J198" i="2"/>
  <c r="E198" i="2" s="1"/>
  <c r="H198" i="2" s="1"/>
  <c r="J197" i="2"/>
  <c r="E197" i="2" s="1"/>
  <c r="H197" i="2" s="1"/>
  <c r="J199" i="2"/>
  <c r="E199" i="2" s="1"/>
  <c r="H199" i="2" s="1"/>
  <c r="J200" i="2"/>
  <c r="E200" i="2" s="1"/>
  <c r="H200" i="2" s="1"/>
  <c r="J201" i="2"/>
  <c r="E201" i="2" s="1"/>
  <c r="H201" i="2" s="1"/>
  <c r="J202" i="2"/>
  <c r="E202" i="2" s="1"/>
  <c r="H202" i="2" s="1"/>
  <c r="J203" i="2"/>
  <c r="E203" i="2" s="1"/>
  <c r="H203" i="2" s="1"/>
  <c r="J205" i="2"/>
  <c r="E205" i="2" s="1"/>
  <c r="H205" i="2" s="1"/>
  <c r="J204" i="2"/>
  <c r="E204" i="2" s="1"/>
  <c r="H204" i="2" s="1"/>
  <c r="J206" i="2"/>
  <c r="E206" i="2" s="1"/>
  <c r="H206" i="2" s="1"/>
  <c r="J207" i="2"/>
  <c r="E207" i="2" s="1"/>
  <c r="H207" i="2" s="1"/>
  <c r="J208" i="2"/>
  <c r="E208" i="2" s="1"/>
  <c r="H208" i="2" s="1"/>
  <c r="J210" i="2"/>
  <c r="E210" i="2" s="1"/>
  <c r="H210" i="2" s="1"/>
  <c r="J209" i="2"/>
  <c r="E209" i="2" s="1"/>
  <c r="H209" i="2" s="1"/>
  <c r="J213" i="2"/>
  <c r="E213" i="2" s="1"/>
  <c r="H213" i="2" s="1"/>
  <c r="J211" i="2"/>
  <c r="E211" i="2" s="1"/>
  <c r="H211" i="2" s="1"/>
  <c r="J212" i="2"/>
  <c r="E212" i="2" s="1"/>
  <c r="H212" i="2" s="1"/>
  <c r="J215" i="2"/>
  <c r="E215" i="2" s="1"/>
  <c r="H215" i="2" s="1"/>
  <c r="J214" i="2"/>
  <c r="E214" i="2" s="1"/>
  <c r="H214" i="2" s="1"/>
  <c r="J216" i="2"/>
  <c r="E216" i="2" s="1"/>
  <c r="H216" i="2" s="1"/>
  <c r="J217" i="2"/>
  <c r="E217" i="2" s="1"/>
  <c r="H217" i="2" s="1"/>
  <c r="J219" i="2"/>
  <c r="E219" i="2" s="1"/>
  <c r="H219" i="2" s="1"/>
  <c r="J218" i="2"/>
  <c r="E218" i="2" s="1"/>
  <c r="H218" i="2" s="1"/>
  <c r="J221" i="2"/>
  <c r="E221" i="2" s="1"/>
  <c r="H221" i="2" s="1"/>
  <c r="J220" i="2"/>
  <c r="E220" i="2" s="1"/>
  <c r="H220" i="2" s="1"/>
  <c r="J222" i="2"/>
  <c r="E222" i="2" s="1"/>
  <c r="H222" i="2" s="1"/>
  <c r="J223" i="2"/>
  <c r="E223" i="2" s="1"/>
  <c r="H223" i="2" s="1"/>
  <c r="J224" i="2"/>
  <c r="E224" i="2" s="1"/>
  <c r="H224" i="2" s="1"/>
  <c r="J226" i="2"/>
  <c r="E226" i="2" s="1"/>
  <c r="H226" i="2" s="1"/>
  <c r="J225" i="2"/>
  <c r="E225" i="2" s="1"/>
  <c r="H225" i="2" s="1"/>
  <c r="J227" i="2"/>
  <c r="E227" i="2" s="1"/>
  <c r="H227" i="2" s="1"/>
  <c r="J228" i="2"/>
  <c r="E228" i="2" s="1"/>
  <c r="H228" i="2" s="1"/>
  <c r="J229" i="2"/>
  <c r="E229" i="2" s="1"/>
  <c r="H229" i="2" s="1"/>
  <c r="J230" i="2"/>
  <c r="E230" i="2" s="1"/>
  <c r="H230" i="2" s="1"/>
  <c r="J231" i="2"/>
  <c r="E231" i="2" s="1"/>
  <c r="H231" i="2" s="1"/>
  <c r="J232" i="2"/>
  <c r="E232" i="2" s="1"/>
  <c r="H232" i="2" s="1"/>
  <c r="J233" i="2"/>
  <c r="E233" i="2" s="1"/>
  <c r="H233" i="2" s="1"/>
  <c r="J234" i="2"/>
  <c r="E234" i="2" s="1"/>
  <c r="H234" i="2" s="1"/>
  <c r="J235" i="2"/>
  <c r="E235" i="2" s="1"/>
  <c r="H235" i="2" s="1"/>
  <c r="J236" i="2"/>
  <c r="E236" i="2" s="1"/>
  <c r="H236" i="2" s="1"/>
  <c r="J237" i="2"/>
  <c r="E237" i="2" s="1"/>
  <c r="H237" i="2" s="1"/>
  <c r="J238" i="2"/>
  <c r="E238" i="2" s="1"/>
  <c r="H238" i="2" s="1"/>
  <c r="J239" i="2"/>
  <c r="E239" i="2" s="1"/>
  <c r="H239" i="2" s="1"/>
  <c r="J240" i="2"/>
  <c r="E240" i="2" s="1"/>
  <c r="H240" i="2" s="1"/>
  <c r="J241" i="2"/>
  <c r="E241" i="2" s="1"/>
  <c r="H241" i="2" s="1"/>
  <c r="J242" i="2"/>
  <c r="E242" i="2" s="1"/>
  <c r="H242" i="2" s="1"/>
  <c r="J245" i="2"/>
  <c r="E245" i="2" s="1"/>
  <c r="H245" i="2" s="1"/>
  <c r="J243" i="2"/>
  <c r="E243" i="2" s="1"/>
  <c r="H243" i="2" s="1"/>
  <c r="J244" i="2"/>
  <c r="E244" i="2" s="1"/>
  <c r="H244" i="2" s="1"/>
  <c r="J246" i="2"/>
  <c r="E246" i="2" s="1"/>
  <c r="H246" i="2" s="1"/>
  <c r="J247" i="2"/>
  <c r="E247" i="2" s="1"/>
  <c r="H247" i="2" s="1"/>
  <c r="J248" i="2"/>
  <c r="E248" i="2" s="1"/>
  <c r="H248" i="2" s="1"/>
  <c r="J249" i="2"/>
  <c r="E249" i="2" s="1"/>
  <c r="H249" i="2" s="1"/>
  <c r="J251" i="2"/>
  <c r="E251" i="2" s="1"/>
  <c r="H251" i="2" s="1"/>
  <c r="J250" i="2"/>
  <c r="E250" i="2" s="1"/>
  <c r="H250" i="2" s="1"/>
  <c r="J252" i="2"/>
  <c r="E252" i="2" s="1"/>
  <c r="H252" i="2" s="1"/>
  <c r="J253" i="2"/>
  <c r="E253" i="2" s="1"/>
  <c r="H253" i="2" s="1"/>
  <c r="J254" i="2"/>
  <c r="E254" i="2" s="1"/>
  <c r="H254" i="2" s="1"/>
  <c r="J255" i="2"/>
  <c r="E255" i="2" s="1"/>
  <c r="H255" i="2" s="1"/>
  <c r="J256" i="2"/>
  <c r="E256" i="2" s="1"/>
  <c r="H256" i="2" s="1"/>
  <c r="J257" i="2"/>
  <c r="E257" i="2" s="1"/>
  <c r="H257" i="2" s="1"/>
  <c r="J258" i="2"/>
  <c r="E258" i="2" s="1"/>
  <c r="H258" i="2" s="1"/>
  <c r="J259" i="2"/>
  <c r="E259" i="2" s="1"/>
  <c r="H259" i="2" s="1"/>
  <c r="J260" i="2"/>
  <c r="E260" i="2" s="1"/>
  <c r="H260" i="2" s="1"/>
  <c r="J262" i="2"/>
  <c r="E262" i="2" s="1"/>
  <c r="H262" i="2" s="1"/>
  <c r="J261" i="2"/>
  <c r="E261" i="2" s="1"/>
  <c r="H261" i="2" s="1"/>
  <c r="J263" i="2"/>
  <c r="E263" i="2" s="1"/>
  <c r="H263" i="2" s="1"/>
  <c r="J264" i="2"/>
  <c r="E264" i="2" s="1"/>
  <c r="H264" i="2" s="1"/>
  <c r="J266" i="2"/>
  <c r="E266" i="2" s="1"/>
  <c r="H266" i="2" s="1"/>
  <c r="J265" i="2"/>
  <c r="E265" i="2" s="1"/>
  <c r="H265" i="2" s="1"/>
  <c r="J267" i="2"/>
  <c r="E267" i="2" s="1"/>
  <c r="H267" i="2" s="1"/>
  <c r="J268" i="2"/>
  <c r="E268" i="2" s="1"/>
  <c r="H268" i="2" s="1"/>
  <c r="J269" i="2"/>
  <c r="E269" i="2" s="1"/>
  <c r="H269" i="2" s="1"/>
  <c r="J270" i="2"/>
  <c r="E270" i="2" s="1"/>
  <c r="H270" i="2" s="1"/>
  <c r="J271" i="2"/>
  <c r="E271" i="2" s="1"/>
  <c r="H271" i="2" s="1"/>
  <c r="J272" i="2"/>
  <c r="E272" i="2" s="1"/>
  <c r="H272" i="2" s="1"/>
  <c r="J274" i="2"/>
  <c r="E274" i="2" s="1"/>
  <c r="H274" i="2" s="1"/>
  <c r="J273" i="2"/>
  <c r="E273" i="2" s="1"/>
  <c r="H273" i="2" s="1"/>
  <c r="J275" i="2"/>
  <c r="E275" i="2" s="1"/>
  <c r="H275" i="2" s="1"/>
  <c r="J276" i="2"/>
  <c r="E276" i="2" s="1"/>
  <c r="H276" i="2" s="1"/>
  <c r="J277" i="2"/>
  <c r="E277" i="2" s="1"/>
  <c r="H277" i="2" s="1"/>
  <c r="J278" i="2"/>
  <c r="E278" i="2" s="1"/>
  <c r="H278" i="2" s="1"/>
  <c r="J279" i="2"/>
  <c r="E279" i="2" s="1"/>
  <c r="H279" i="2" s="1"/>
  <c r="J280" i="2"/>
  <c r="E280" i="2" s="1"/>
  <c r="H280" i="2" s="1"/>
  <c r="J281" i="2"/>
  <c r="E281" i="2" s="1"/>
  <c r="H281" i="2" s="1"/>
  <c r="J282" i="2"/>
  <c r="E282" i="2" s="1"/>
  <c r="H282" i="2" s="1"/>
  <c r="J283" i="2"/>
  <c r="E283" i="2" s="1"/>
  <c r="H283" i="2" s="1"/>
  <c r="J284" i="2"/>
  <c r="E284" i="2" s="1"/>
  <c r="H284" i="2" s="1"/>
  <c r="J286" i="2"/>
  <c r="E286" i="2" s="1"/>
  <c r="H286" i="2" s="1"/>
  <c r="J285" i="2"/>
  <c r="E285" i="2" s="1"/>
  <c r="H285" i="2" s="1"/>
  <c r="J287" i="2"/>
  <c r="E287" i="2" s="1"/>
  <c r="H287" i="2" s="1"/>
  <c r="J289" i="2"/>
  <c r="E289" i="2" s="1"/>
  <c r="H289" i="2" s="1"/>
  <c r="J288" i="2"/>
  <c r="E288" i="2" s="1"/>
  <c r="H288" i="2" s="1"/>
  <c r="J290" i="2"/>
  <c r="E290" i="2" s="1"/>
  <c r="H290" i="2" s="1"/>
  <c r="J291" i="2"/>
  <c r="E291" i="2" s="1"/>
  <c r="H291" i="2" s="1"/>
  <c r="J292" i="2"/>
  <c r="E292" i="2" s="1"/>
  <c r="H292" i="2" s="1"/>
  <c r="J293" i="2"/>
  <c r="E293" i="2" s="1"/>
  <c r="H293" i="2" s="1"/>
  <c r="J294" i="2"/>
  <c r="E294" i="2" s="1"/>
  <c r="H294" i="2" s="1"/>
  <c r="J295" i="2"/>
  <c r="E295" i="2" s="1"/>
  <c r="H295" i="2" s="1"/>
  <c r="J296" i="2"/>
  <c r="E296" i="2" s="1"/>
  <c r="H296" i="2" s="1"/>
  <c r="J297" i="2"/>
  <c r="E297" i="2" s="1"/>
  <c r="H297" i="2" s="1"/>
  <c r="J298" i="2"/>
  <c r="E298" i="2" s="1"/>
  <c r="H298" i="2" s="1"/>
  <c r="J300" i="2"/>
  <c r="E300" i="2" s="1"/>
  <c r="H300" i="2" s="1"/>
  <c r="J299" i="2"/>
  <c r="E299" i="2" s="1"/>
  <c r="H299" i="2" s="1"/>
  <c r="J301" i="2"/>
  <c r="E301" i="2" s="1"/>
  <c r="H301" i="2" s="1"/>
  <c r="J303" i="2"/>
  <c r="E303" i="2" s="1"/>
  <c r="H303" i="2" s="1"/>
  <c r="J302" i="2"/>
  <c r="E302" i="2" s="1"/>
  <c r="H302" i="2" s="1"/>
  <c r="J304" i="2"/>
  <c r="E304" i="2" s="1"/>
  <c r="H304" i="2" s="1"/>
  <c r="J305" i="2"/>
  <c r="E305" i="2" s="1"/>
  <c r="H305" i="2" s="1"/>
  <c r="J306" i="2"/>
  <c r="E306" i="2" s="1"/>
  <c r="H306" i="2" s="1"/>
  <c r="J309" i="2"/>
  <c r="E309" i="2" s="1"/>
  <c r="H309" i="2" s="1"/>
  <c r="J307" i="2"/>
  <c r="E307" i="2" s="1"/>
  <c r="H307" i="2" s="1"/>
  <c r="J308" i="2"/>
  <c r="E308" i="2" s="1"/>
  <c r="H308" i="2" s="1"/>
  <c r="J310" i="2"/>
  <c r="E310" i="2" s="1"/>
  <c r="H310" i="2" s="1"/>
  <c r="J312" i="2"/>
  <c r="E312" i="2" s="1"/>
  <c r="H312" i="2" s="1"/>
  <c r="J311" i="2"/>
  <c r="E311" i="2" s="1"/>
  <c r="H311" i="2" s="1"/>
  <c r="J313" i="2"/>
  <c r="E313" i="2" s="1"/>
  <c r="H313" i="2" s="1"/>
  <c r="J314" i="2"/>
  <c r="E314" i="2" s="1"/>
  <c r="H314" i="2" s="1"/>
  <c r="J316" i="2"/>
  <c r="E316" i="2" s="1"/>
  <c r="H316" i="2" s="1"/>
  <c r="J315" i="2"/>
  <c r="E315" i="2" s="1"/>
  <c r="H315" i="2" s="1"/>
  <c r="J317" i="2"/>
  <c r="E317" i="2" s="1"/>
  <c r="H317" i="2" s="1"/>
  <c r="J318" i="2"/>
  <c r="E318" i="2" s="1"/>
  <c r="H318" i="2" s="1"/>
  <c r="J319" i="2"/>
  <c r="E319" i="2" s="1"/>
  <c r="H319" i="2" s="1"/>
  <c r="J320" i="2"/>
  <c r="E320" i="2" s="1"/>
  <c r="H320" i="2" s="1"/>
  <c r="J321" i="2"/>
  <c r="E321" i="2" s="1"/>
  <c r="H321" i="2" s="1"/>
  <c r="J324" i="2"/>
  <c r="E324" i="2" s="1"/>
  <c r="H324" i="2" s="1"/>
  <c r="J322" i="2"/>
  <c r="E322" i="2" s="1"/>
  <c r="H322" i="2" s="1"/>
  <c r="J323" i="2"/>
  <c r="E323" i="2" s="1"/>
  <c r="H323" i="2" s="1"/>
  <c r="J325" i="2"/>
  <c r="E325" i="2" s="1"/>
  <c r="H325" i="2" s="1"/>
  <c r="J326" i="2"/>
  <c r="E326" i="2" s="1"/>
  <c r="H326" i="2" s="1"/>
  <c r="J327" i="2"/>
  <c r="E327" i="2" s="1"/>
  <c r="H327" i="2" s="1"/>
  <c r="J328" i="2"/>
  <c r="E328" i="2" s="1"/>
  <c r="H328" i="2" s="1"/>
  <c r="J329" i="2"/>
  <c r="E329" i="2" s="1"/>
  <c r="H329" i="2" s="1"/>
  <c r="J330" i="2"/>
  <c r="E330" i="2" s="1"/>
  <c r="H330" i="2" s="1"/>
  <c r="J331" i="2"/>
  <c r="E331" i="2" s="1"/>
  <c r="H331" i="2" s="1"/>
  <c r="J334" i="2"/>
  <c r="E334" i="2" s="1"/>
  <c r="H334" i="2" s="1"/>
  <c r="J332" i="2"/>
  <c r="E332" i="2" s="1"/>
  <c r="H332" i="2" s="1"/>
  <c r="J333" i="2"/>
  <c r="E333" i="2" s="1"/>
  <c r="H333" i="2" s="1"/>
  <c r="J335" i="2"/>
  <c r="E335" i="2" s="1"/>
  <c r="H335" i="2" s="1"/>
  <c r="J336" i="2"/>
  <c r="E336" i="2" s="1"/>
  <c r="H336" i="2" s="1"/>
  <c r="J337" i="2"/>
  <c r="E337" i="2" s="1"/>
  <c r="H337" i="2" s="1"/>
  <c r="J338" i="2"/>
  <c r="E338" i="2" s="1"/>
  <c r="H338" i="2" s="1"/>
  <c r="J339" i="2"/>
  <c r="E339" i="2" s="1"/>
  <c r="H339" i="2" s="1"/>
  <c r="J340" i="2"/>
  <c r="E340" i="2" s="1"/>
  <c r="H340" i="2" s="1"/>
  <c r="J341" i="2"/>
  <c r="E341" i="2" s="1"/>
  <c r="H341" i="2" s="1"/>
  <c r="J342" i="2"/>
  <c r="E342" i="2" s="1"/>
  <c r="H342" i="2" s="1"/>
  <c r="J343" i="2"/>
  <c r="E343" i="2" s="1"/>
  <c r="H343" i="2" s="1"/>
  <c r="J345" i="2"/>
  <c r="E345" i="2" s="1"/>
  <c r="H345" i="2" s="1"/>
  <c r="J344" i="2"/>
  <c r="E344" i="2" s="1"/>
  <c r="H344" i="2" s="1"/>
  <c r="J346" i="2"/>
  <c r="E346" i="2" s="1"/>
  <c r="H346" i="2" s="1"/>
  <c r="J347" i="2"/>
  <c r="E347" i="2" s="1"/>
  <c r="H347" i="2" s="1"/>
  <c r="J348" i="2"/>
  <c r="E348" i="2" s="1"/>
  <c r="H348" i="2" s="1"/>
  <c r="J350" i="2"/>
  <c r="E350" i="2" s="1"/>
  <c r="H350" i="2" s="1"/>
  <c r="J349" i="2"/>
  <c r="E349" i="2" s="1"/>
  <c r="H349" i="2" s="1"/>
  <c r="J351" i="2"/>
  <c r="E351" i="2" s="1"/>
  <c r="H351" i="2" s="1"/>
  <c r="J352" i="2"/>
  <c r="E352" i="2" s="1"/>
  <c r="H352" i="2" s="1"/>
  <c r="J353" i="2"/>
  <c r="E353" i="2" s="1"/>
  <c r="H353" i="2" s="1"/>
  <c r="J354" i="2"/>
  <c r="E354" i="2" s="1"/>
  <c r="H354" i="2" s="1"/>
  <c r="J355" i="2"/>
  <c r="E355" i="2" s="1"/>
  <c r="H355" i="2" s="1"/>
  <c r="J356" i="2"/>
  <c r="E356" i="2" s="1"/>
  <c r="H356" i="2" s="1"/>
  <c r="J357" i="2"/>
  <c r="E357" i="2" s="1"/>
  <c r="H357" i="2" s="1"/>
  <c r="J361" i="2"/>
  <c r="E361" i="2" s="1"/>
  <c r="H361" i="2" s="1"/>
  <c r="J359" i="2"/>
  <c r="E359" i="2" s="1"/>
  <c r="H359" i="2" s="1"/>
  <c r="J360" i="2"/>
  <c r="E360" i="2" s="1"/>
  <c r="H360" i="2" s="1"/>
  <c r="J358" i="2"/>
  <c r="E358" i="2" s="1"/>
  <c r="H358" i="2" s="1"/>
  <c r="J4" i="2"/>
  <c r="J5" i="2"/>
  <c r="E5" i="2" s="1"/>
  <c r="H5" i="2" s="1"/>
  <c r="J6" i="2"/>
  <c r="E6" i="2" s="1"/>
  <c r="H6" i="2" s="1"/>
  <c r="D363" i="2"/>
  <c r="E362" i="2" s="1"/>
  <c r="H362" i="2" s="1"/>
  <c r="G363" i="2"/>
  <c r="F363" i="2" l="1"/>
  <c r="I363" i="2" s="1"/>
  <c r="J363" i="2" s="1"/>
  <c r="E363" i="2" l="1"/>
  <c r="H363" i="2" s="1"/>
  <c r="E18" i="1" s="1"/>
  <c r="E20" i="1" l="1"/>
  <c r="E19" i="1"/>
</calcChain>
</file>

<file path=xl/sharedStrings.xml><?xml version="1.0" encoding="utf-8"?>
<sst xmlns="http://schemas.openxmlformats.org/spreadsheetml/2006/main" count="45" uniqueCount="45">
  <si>
    <t>Loan Amount</t>
  </si>
  <si>
    <t>Loan Start Date</t>
  </si>
  <si>
    <t>Total Interest Paid</t>
  </si>
  <si>
    <t>Total Loan Payments</t>
  </si>
  <si>
    <t>#</t>
  </si>
  <si>
    <t>Interest Rate</t>
  </si>
  <si>
    <t>interest</t>
  </si>
  <si>
    <t>principal</t>
  </si>
  <si>
    <t>KEY STATISTICS</t>
  </si>
  <si>
    <t>MONTHLY LOAN PAYMENT</t>
  </si>
  <si>
    <t>Monthly Loan Payments</t>
  </si>
  <si>
    <t>AMORTIZATION</t>
  </si>
  <si>
    <t>TABLE</t>
  </si>
  <si>
    <t>Purchase Price</t>
  </si>
  <si>
    <t>Duration of Loan (in months)</t>
  </si>
  <si>
    <t>Total Monthly Payments*</t>
  </si>
  <si>
    <t>* Total monthly payments = loan payments plus property tax payments</t>
  </si>
  <si>
    <t>Monthly Property Tax Amount</t>
  </si>
  <si>
    <t>payment
date</t>
  </si>
  <si>
    <t>opening
balance</t>
  </si>
  <si>
    <t>property
tax</t>
  </si>
  <si>
    <t>total
payments</t>
  </si>
  <si>
    <t>closing
balance</t>
  </si>
  <si>
    <t>#
remaining</t>
  </si>
  <si>
    <t>LOAN DETAILS</t>
  </si>
  <si>
    <t>VALUES</t>
  </si>
  <si>
    <t>TOTALS</t>
  </si>
  <si>
    <t>To Amortization Table</t>
  </si>
  <si>
    <t>1899 Craig Center
Los Gatas, CA 95000</t>
  </si>
  <si>
    <t>MAKE IT YOUR HOME</t>
  </si>
  <si>
    <t>Mortgage Loan Consultant</t>
  </si>
  <si>
    <r>
      <t xml:space="preserve">NMLS ID- </t>
    </r>
    <r>
      <rPr>
        <b/>
        <sz val="10"/>
        <color theme="1" tint="0.34998626667073579"/>
        <rFont val="Arial"/>
        <family val="2"/>
      </rPr>
      <t>286535</t>
    </r>
    <r>
      <rPr>
        <sz val="10"/>
        <color theme="1" tint="0.34998626667073579"/>
        <rFont val="Arial"/>
        <family val="2"/>
      </rPr>
      <t xml:space="preserve"> / </t>
    </r>
    <r>
      <rPr>
        <b/>
        <sz val="10"/>
        <color theme="1" tint="0.34998626667073579"/>
        <rFont val="Arial"/>
        <family val="2"/>
      </rPr>
      <t>DRE ID- 01138962</t>
    </r>
  </si>
  <si>
    <t>General Mortgage Capital Corporation
1350 Old Bayshore Hwy  #740
Burlingame, CA  94010
Tel: 650 204 6286 
         415 970-6286
Mobile: 415 218-3778
E-Fax: 888 411-8019</t>
  </si>
  <si>
    <r>
      <t>ü</t>
    </r>
    <r>
      <rPr>
        <sz val="11"/>
        <color rgb="FF000000"/>
        <rFont val="Calibri"/>
        <family val="2"/>
        <scheme val="minor"/>
      </rPr>
      <t>15% down NO MI, up to $3million for purchase and refinance</t>
    </r>
  </si>
  <si>
    <r>
      <t>ü</t>
    </r>
    <r>
      <rPr>
        <sz val="11"/>
        <color rgb="FF000000"/>
        <rFont val="Calibri"/>
        <family val="2"/>
        <scheme val="minor"/>
      </rPr>
      <t>1 year tax return income possible even for jumbo programs</t>
    </r>
  </si>
  <si>
    <r>
      <t>ü</t>
    </r>
    <r>
      <rPr>
        <sz val="11"/>
        <color rgb="FF000000"/>
        <rFont val="Calibri"/>
        <family val="2"/>
        <scheme val="minor"/>
      </rPr>
      <t>No Employment, No tax return for Rental DSCR</t>
    </r>
  </si>
  <si>
    <r>
      <t>ü</t>
    </r>
    <r>
      <rPr>
        <sz val="11"/>
        <color rgb="FF000000"/>
        <rFont val="Calibri"/>
        <family val="2"/>
        <scheme val="minor"/>
      </rPr>
      <t>1-4 units special Rental Jumbo Special Rate for cash out, Purchase, with loan amount $647k+ for 1 unit</t>
    </r>
  </si>
  <si>
    <r>
      <t>•</t>
    </r>
    <r>
      <rPr>
        <sz val="12"/>
        <color rgb="FF000000"/>
        <rFont val="Calibri"/>
        <family val="2"/>
        <scheme val="minor"/>
      </rPr>
      <t>Jumbo Primary</t>
    </r>
  </si>
  <si>
    <r>
      <t>•</t>
    </r>
    <r>
      <rPr>
        <sz val="12"/>
        <color rgb="FF000000"/>
        <rFont val="Calibri"/>
        <family val="2"/>
        <scheme val="minor"/>
      </rPr>
      <t>Jumbo Rental Cash Out (Full doc or DSCR)</t>
    </r>
  </si>
  <si>
    <r>
      <t>•</t>
    </r>
    <r>
      <rPr>
        <sz val="12"/>
        <color rgb="FF000000"/>
        <rFont val="Calibri"/>
        <family val="2"/>
        <scheme val="minor"/>
      </rPr>
      <t>Can fund the new conforming limit $715k (2023 limit )</t>
    </r>
  </si>
  <si>
    <r>
      <t>•</t>
    </r>
    <r>
      <rPr>
        <sz val="12"/>
        <color rgb="FF000000"/>
        <rFont val="Calibri"/>
        <family val="2"/>
        <scheme val="minor"/>
      </rPr>
      <t xml:space="preserve">Special 2-1 buy down option available to get lower rate / lower payment for the first 1-2 years for agency loan amount </t>
    </r>
  </si>
  <si>
    <r>
      <t>•</t>
    </r>
    <r>
      <rPr>
        <sz val="12"/>
        <color rgb="FF000000"/>
        <rFont val="Calibri"/>
        <family val="2"/>
        <scheme val="minor"/>
      </rPr>
      <t>Jumbo rate possible apply to conforming loan amount (&lt; 647K) for both primary and rental properties.</t>
    </r>
  </si>
  <si>
    <t>APR</t>
  </si>
  <si>
    <t xml:space="preserve">                                 All loans subject to approval， GMCC DRE: 01509029 NMLS: 254895， 1350 Bayshore Highway , STE 740, CA 94010
Interest rates and annual percentage rates (APRs) are based on current market rates, are for informational purposes only, are subject to change without notice and may be subject to pricing add-ons related to property type, loan amount, loan-to-value, credit score and other variables—call for details. This is not a credit decision or a commitment to lend. Depending on loan guidelines, mortgage insurance may be required. If mortgage insurance is required, the mortgage insurance premium could increase the APR and the monthly mortgage payment. Additional loan programs may be available. APR reflects the effective cost of your loan on a yearly basis, considering such items as interest, most closing costs, discount points (also referred to as “points”) and loan-origination fees. One point is 1% of the mortgage amount (e.g., $1,000 on a $100,000 loan). Your monthly payment is not based on APR, but instead on the interest rate on your note. Adjustable-rate mortgage (ARM) rates assume no increase in the financial index after the initial fixed period. ARM rates and monthly payments are subject to increase after the fixed period: ARMs assume 30-year term. General Mortgage Capital Corporation and eMeta Funding are licensed in the following state: Arizona – NMLS: 1026178, California CFL – NMLS: 60DBO-66060, California DRE – NMLS: 01509029, Colorado – NMLS: 254895, Connecticut – NMLS: 254895, Delaware– NMLS: 038061, Florida –NMLS: MLD2191, Georgia – NMLS: 254895, Hawaii– NMLS: 254895, Idaho- NMLS: MBL-2080254895, Illinois – NMLS: MB.6761662, Indiana; Iowa – NMLS: 2022-0038, Kansas- NMLS: MC.0025844, Kentucky – NMLS: MC782027, Louisiana – NMLS: 254895, Maryland – NMLS: 254895, Massachusetts –NMLS: ML254895, Michigan –NMLS: FR0024243, Mississippi – NMLS: 254895, Missouri – NMLS: 254895, Montana – NMLS: 254895, New Hampshire – NMLS: 254895, New Jersey – NMLS: 254895,New Mexico – NMLS: 254895, Nevada -NMLS: 5419; North Carolina – NMLS: L-208502, Oklahoma – NMLS: ML014608, Ohio – NMLS: RM.804881.000, Oregon – NMLS: 254895, Pennsylvania – NMLS: Rhode Island – NMLS: 254895,  South Carolina – NMLS: 254895, Tennessee – NMLS: 254895, Texas – NMLS: 254895, Utah – NMLS: 12679832, Virginia – NMLS: MC-7314, Washington DC – NMLS: MLB254895.</t>
  </si>
  <si>
    <t>Charles Zhao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</si>
</sst>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5" formatCode="&quot;$&quot;#,##0_);\(&quot;$&quot;#,##0\)"/>
    <numFmt numFmtId="41" formatCode="_(* #,##0_);_(* \(#,##0\);_(* &quot;-&quot;_);_(@_)"/>
    <numFmt numFmtId="164" formatCode="&quot;$&quot;#,##0"/>
    <numFmt numFmtId="165" formatCode="0.0%"/>
    <numFmt numFmtId="166" formatCode="0.000%"/>
  </numFmts>
  <fonts count="24" x14ac:knownFonts="1">
    <font>
      <sz val="11"/>
      <color theme="1" tint="0.34998626667073579"/>
      <name val="Calibri"/>
      <family val="2"/>
      <scheme val="minor"/>
    </font>
    <font>
      <b/>
      <sz val="11"/>
      <color theme="3"/>
      <name val="Calibri"/>
      <family val="2"/>
      <scheme val="major"/>
    </font>
    <font>
      <sz val="20"/>
      <color theme="2"/>
      <name val="Calibri"/>
      <family val="2"/>
      <scheme val="major"/>
    </font>
    <font>
      <sz val="12"/>
      <color theme="2"/>
      <name val="Calibri"/>
      <family val="2"/>
      <scheme val="major"/>
    </font>
    <font>
      <sz val="10"/>
      <color theme="1" tint="0.34998626667073579"/>
      <name val="Calibri"/>
      <family val="2"/>
      <scheme val="minor"/>
    </font>
    <font>
      <sz val="20"/>
      <color theme="3" tint="9.9948118533890809E-2"/>
      <name val="Calibri"/>
      <family val="2"/>
      <scheme val="major"/>
    </font>
    <font>
      <sz val="11"/>
      <color theme="1" tint="0.34998626667073579"/>
      <name val="Calibri"/>
      <family val="2"/>
      <scheme val="minor"/>
    </font>
    <font>
      <sz val="11"/>
      <color theme="5" tint="-0.24994659260841701"/>
      <name val="Calibri"/>
      <family val="2"/>
      <scheme val="major"/>
    </font>
    <font>
      <b/>
      <u/>
      <sz val="11"/>
      <color theme="9" tint="-0.24994659260841701"/>
      <name val="Calibri"/>
      <family val="2"/>
      <scheme val="minor"/>
    </font>
    <font>
      <b/>
      <u/>
      <sz val="11"/>
      <color theme="5" tint="-0.24994659260841701"/>
      <name val="Calibri"/>
      <family val="2"/>
      <scheme val="minor"/>
    </font>
    <font>
      <i/>
      <sz val="11"/>
      <color theme="1" tint="0.34998626667073579"/>
      <name val="Calibri"/>
      <family val="2"/>
      <scheme val="minor"/>
    </font>
    <font>
      <sz val="12"/>
      <color rgb="FF000000"/>
      <name val="Calibri"/>
      <family val="2"/>
      <scheme val="minor"/>
    </font>
    <font>
      <sz val="36"/>
      <color theme="8" tint="0.79998168889431442"/>
      <name val="Calibri"/>
      <family val="2"/>
      <scheme val="minor"/>
    </font>
    <font>
      <sz val="18"/>
      <color theme="3" tint="9.9948118533890809E-2"/>
      <name val="Calibri"/>
      <family val="2"/>
      <scheme val="major"/>
    </font>
    <font>
      <i/>
      <sz val="10"/>
      <color theme="1" tint="0.34998626667073579"/>
      <name val="Calibri"/>
      <family val="2"/>
      <scheme val="minor"/>
    </font>
    <font>
      <b/>
      <sz val="11"/>
      <color theme="1" tint="0.34998626667073579"/>
      <name val="Calibri"/>
      <family val="2"/>
      <scheme val="minor"/>
    </font>
    <font>
      <b/>
      <sz val="10"/>
      <color theme="1" tint="0.34998626667073579"/>
      <name val="Arial"/>
      <family val="2"/>
    </font>
    <font>
      <sz val="10"/>
      <color theme="1" tint="0.34998626667073579"/>
      <name val="Arial"/>
      <family val="2"/>
    </font>
    <font>
      <sz val="36"/>
      <color theme="8" tint="0.79998168889431442"/>
      <name val="Amasis MT Pro Black"/>
      <family val="1"/>
    </font>
    <font>
      <sz val="12"/>
      <color rgb="FFC00000"/>
      <name val="Arial"/>
      <family val="2"/>
    </font>
    <font>
      <sz val="11"/>
      <color rgb="FFC00000"/>
      <name val="Wingdings"/>
      <charset val="2"/>
    </font>
    <font>
      <sz val="11"/>
      <color rgb="FF000000"/>
      <name val="Calibri"/>
      <family val="2"/>
      <scheme val="minor"/>
    </font>
    <font>
      <b/>
      <sz val="8"/>
      <color theme="1" tint="0.34998626667073579"/>
      <name val="Calibri"/>
      <family val="2"/>
      <scheme val="minor"/>
    </font>
    <font>
      <sz val="20"/>
      <color theme="0"/>
      <name val="Calibri"/>
      <family val="2"/>
      <scheme val="major"/>
    </font>
  </fonts>
  <fills count="8">
    <fill>
      <patternFill patternType="none"/>
    </fill>
    <fill>
      <patternFill patternType="gray125"/>
    </fill>
    <fill>
      <patternFill patternType="solid">
        <fgColor theme="4" tint="-0.499984740745262"/>
        <bgColor indexed="64"/>
      </patternFill>
    </fill>
    <fill>
      <patternFill patternType="solid">
        <fgColor theme="4" tint="0.39994506668294322"/>
        <bgColor indexed="64"/>
      </patternFill>
    </fill>
    <fill>
      <patternFill patternType="solid">
        <fgColor theme="5" tint="-0.24994659260841701"/>
        <bgColor indexed="64"/>
      </patternFill>
    </fill>
    <fill>
      <patternFill patternType="solid">
        <fgColor theme="0"/>
        <bgColor indexed="64"/>
      </patternFill>
    </fill>
    <fill>
      <patternFill patternType="solid">
        <fgColor rgb="FF92D050"/>
        <bgColor indexed="64"/>
      </patternFill>
    </fill>
    <fill>
      <patternFill patternType="solid">
        <fgColor theme="4" tint="-0.249977111117893"/>
        <bgColor indexed="64"/>
      </patternFill>
    </fill>
  </fills>
  <borders count="5">
    <border>
      <left/>
      <right/>
      <top/>
      <bottom/>
      <diagonal/>
    </border>
    <border>
      <left/>
      <right/>
      <top/>
      <bottom style="thin">
        <color theme="0" tint="-0.14996795556505021"/>
      </bottom>
      <diagonal/>
    </border>
    <border>
      <left/>
      <right/>
      <top/>
      <bottom style="thick">
        <color theme="0"/>
      </bottom>
      <diagonal/>
    </border>
    <border>
      <left style="thick">
        <color theme="0"/>
      </left>
      <right/>
      <top style="thick">
        <color theme="0"/>
      </top>
      <bottom/>
      <diagonal/>
    </border>
    <border>
      <left/>
      <right/>
      <top style="thick">
        <color theme="0"/>
      </top>
      <bottom/>
      <diagonal/>
    </border>
  </borders>
  <cellStyleXfs count="17">
    <xf numFmtId="0" fontId="0" fillId="0" borderId="0">
      <alignment horizontal="left" wrapText="1" indent="1"/>
    </xf>
    <xf numFmtId="0" fontId="5" fillId="3" borderId="0" applyNumberFormat="0" applyAlignment="0" applyProtection="0"/>
    <xf numFmtId="0" fontId="3" fillId="4" borderId="4" applyNumberFormat="0" applyProtection="0">
      <alignment horizontal="left" vertical="center" wrapText="1" indent="1"/>
    </xf>
    <xf numFmtId="0" fontId="3" fillId="2" borderId="0" applyNumberFormat="0" applyAlignment="0" applyProtection="0"/>
    <xf numFmtId="0" fontId="7" fillId="0" borderId="1" applyFill="0" applyBorder="0" applyProtection="0">
      <alignment horizontal="right" indent="1"/>
    </xf>
    <xf numFmtId="0" fontId="1" fillId="0" borderId="0" applyNumberFormat="0" applyFill="0" applyBorder="0" applyAlignment="0" applyProtection="0"/>
    <xf numFmtId="0" fontId="9" fillId="0" borderId="0" applyNumberFormat="0" applyFill="0" applyProtection="0">
      <alignment horizontal="right"/>
    </xf>
    <xf numFmtId="0" fontId="8" fillId="0" borderId="0" applyNumberFormat="0" applyFill="0" applyAlignment="0" applyProtection="0"/>
    <xf numFmtId="14" fontId="6" fillId="0" borderId="0" applyFont="0" applyFill="0" applyBorder="0" applyAlignment="0">
      <alignment horizontal="left" indent="1"/>
    </xf>
    <xf numFmtId="0" fontId="3" fillId="4" borderId="0" applyFont="0" applyBorder="0">
      <alignment horizontal="center" wrapText="1"/>
      <protection locked="0"/>
    </xf>
    <xf numFmtId="0" fontId="10" fillId="0" borderId="0" applyNumberFormat="0" applyFill="0" applyBorder="0" applyProtection="0">
      <alignment wrapText="1"/>
    </xf>
    <xf numFmtId="0" fontId="6" fillId="0" borderId="3" applyNumberFormat="0" applyFont="0" applyFill="0" applyAlignment="0">
      <alignment wrapText="1"/>
    </xf>
    <xf numFmtId="164" fontId="2" fillId="2" borderId="0">
      <alignment horizontal="center" vertical="center"/>
    </xf>
    <xf numFmtId="41" fontId="6" fillId="0" borderId="0" applyFont="0" applyFill="0" applyBorder="0" applyProtection="0">
      <alignment horizontal="right" indent="1"/>
    </xf>
    <xf numFmtId="37" fontId="6" fillId="0" borderId="0" applyFont="0" applyFill="0" applyBorder="0" applyProtection="0">
      <alignment horizontal="center"/>
    </xf>
    <xf numFmtId="5" fontId="6" fillId="0" borderId="0" applyFont="0" applyFill="0" applyBorder="0" applyProtection="0">
      <alignment horizontal="right"/>
    </xf>
    <xf numFmtId="165" fontId="6" fillId="0" borderId="0" applyFont="0" applyFill="0" applyBorder="0" applyProtection="0">
      <alignment horizontal="right" indent="1"/>
    </xf>
  </cellStyleXfs>
  <cellXfs count="41">
    <xf numFmtId="0" fontId="0" fillId="0" borderId="0" xfId="0">
      <alignment horizontal="left" wrapText="1" indent="1"/>
    </xf>
    <xf numFmtId="0" fontId="4" fillId="0" borderId="0" xfId="0" applyFont="1" applyProtection="1">
      <alignment horizontal="left" wrapText="1" indent="1"/>
      <protection locked="0"/>
    </xf>
    <xf numFmtId="0" fontId="4" fillId="0" borderId="0" xfId="0" applyFont="1" applyAlignment="1" applyProtection="1">
      <alignment horizontal="center"/>
      <protection locked="0"/>
    </xf>
    <xf numFmtId="0" fontId="5" fillId="5" borderId="0" xfId="1" applyFill="1" applyProtection="1">
      <protection locked="0"/>
    </xf>
    <xf numFmtId="0" fontId="0" fillId="0" borderId="0" xfId="0" applyProtection="1">
      <alignment horizontal="left" wrapText="1" indent="1"/>
      <protection locked="0"/>
    </xf>
    <xf numFmtId="0" fontId="3" fillId="2" borderId="0" xfId="3" applyAlignment="1" applyProtection="1">
      <alignment horizontal="center"/>
    </xf>
    <xf numFmtId="0" fontId="3" fillId="4" borderId="0" xfId="9">
      <alignment horizontal="center" wrapText="1"/>
      <protection locked="0"/>
    </xf>
    <xf numFmtId="164" fontId="9" fillId="0" borderId="0" xfId="6" applyNumberFormat="1" applyFill="1" applyProtection="1">
      <alignment horizontal="right"/>
      <protection locked="0"/>
    </xf>
    <xf numFmtId="0" fontId="0" fillId="0" borderId="0" xfId="0" applyAlignment="1">
      <alignment vertical="top"/>
    </xf>
    <xf numFmtId="164" fontId="2" fillId="2" borderId="0" xfId="12">
      <alignment horizontal="center" vertical="center"/>
    </xf>
    <xf numFmtId="5" fontId="0" fillId="0" borderId="0" xfId="15" applyFont="1">
      <alignment horizontal="right"/>
    </xf>
    <xf numFmtId="37" fontId="6" fillId="0" borderId="0" xfId="14">
      <alignment horizontal="center"/>
    </xf>
    <xf numFmtId="0" fontId="3" fillId="4" borderId="4" xfId="2">
      <alignment horizontal="left" vertical="center" wrapText="1" indent="1"/>
    </xf>
    <xf numFmtId="0" fontId="3" fillId="4" borderId="3" xfId="11" applyFont="1" applyFill="1" applyAlignment="1">
      <alignment horizontal="left" vertical="center" wrapText="1" indent="1"/>
    </xf>
    <xf numFmtId="37" fontId="0" fillId="0" borderId="0" xfId="14" applyFont="1">
      <alignment horizontal="center"/>
    </xf>
    <xf numFmtId="14" fontId="0" fillId="0" borderId="0" xfId="8" applyFont="1" applyAlignment="1">
      <alignment horizontal="left" wrapText="1" indent="1"/>
    </xf>
    <xf numFmtId="0" fontId="9" fillId="0" borderId="0" xfId="6">
      <alignment horizontal="right"/>
    </xf>
    <xf numFmtId="0" fontId="10" fillId="0" borderId="0" xfId="10" applyAlignment="1"/>
    <xf numFmtId="5" fontId="0" fillId="6" borderId="0" xfId="15" applyFont="1" applyFill="1" applyBorder="1">
      <alignment horizontal="right"/>
    </xf>
    <xf numFmtId="166" fontId="0" fillId="6" borderId="0" xfId="16" applyNumberFormat="1" applyFont="1" applyFill="1" applyBorder="1">
      <alignment horizontal="right" indent="1"/>
    </xf>
    <xf numFmtId="41" fontId="0" fillId="6" borderId="0" xfId="13" applyFont="1" applyFill="1" applyBorder="1">
      <alignment horizontal="right" indent="1"/>
    </xf>
    <xf numFmtId="14" fontId="7" fillId="6" borderId="0" xfId="8" applyFont="1" applyFill="1" applyBorder="1" applyAlignment="1">
      <alignment horizontal="right" indent="1"/>
    </xf>
    <xf numFmtId="5" fontId="0" fillId="6" borderId="0" xfId="15" applyFont="1" applyFill="1">
      <alignment horizontal="right"/>
    </xf>
    <xf numFmtId="0" fontId="5" fillId="0" borderId="0" xfId="1" applyFill="1" applyAlignment="1">
      <alignment wrapText="1"/>
    </xf>
    <xf numFmtId="0" fontId="14" fillId="0" borderId="0" xfId="10" applyFont="1" applyAlignment="1"/>
    <xf numFmtId="0" fontId="15" fillId="0" borderId="0" xfId="0" applyFont="1" applyAlignment="1">
      <alignment horizontal="left" vertical="center" wrapText="1" indent="1"/>
    </xf>
    <xf numFmtId="0" fontId="15" fillId="0" borderId="0" xfId="0" applyFont="1" applyAlignment="1">
      <alignment vertical="top" wrapText="1"/>
    </xf>
    <xf numFmtId="0" fontId="15" fillId="0" borderId="0" xfId="0" applyFont="1" applyAlignment="1">
      <alignment horizontal="left" vertical="top" wrapText="1" indent="1"/>
    </xf>
    <xf numFmtId="0" fontId="22" fillId="0" borderId="0" xfId="0" applyFont="1" applyAlignment="1">
      <alignment vertical="top" wrapText="1"/>
    </xf>
    <xf numFmtId="0" fontId="3" fillId="2" borderId="0" xfId="1" applyFont="1" applyFill="1" applyAlignment="1">
      <alignment horizontal="left" wrapText="1" indent="1"/>
    </xf>
    <xf numFmtId="166" fontId="23" fillId="7" borderId="0" xfId="16" applyNumberFormat="1" applyFont="1" applyFill="1">
      <alignment horizontal="right" indent="1"/>
    </xf>
    <xf numFmtId="0" fontId="13" fillId="0" borderId="0" xfId="1" applyFont="1" applyFill="1" applyAlignment="1">
      <alignment horizontal="left" vertical="top" wrapText="1"/>
    </xf>
    <xf numFmtId="0" fontId="18" fillId="7" borderId="0" xfId="0" applyFont="1" applyFill="1" applyAlignment="1" applyProtection="1">
      <alignment horizontal="center"/>
      <protection locked="0"/>
    </xf>
    <xf numFmtId="0" fontId="12" fillId="7" borderId="0" xfId="0" applyFont="1" applyFill="1" applyAlignment="1" applyProtection="1">
      <alignment horizontal="center"/>
      <protection locked="0"/>
    </xf>
    <xf numFmtId="0" fontId="22" fillId="0" borderId="0" xfId="0" applyFont="1" applyAlignment="1">
      <alignment horizontal="left" vertical="top" wrapText="1"/>
    </xf>
    <xf numFmtId="0" fontId="19" fillId="0" borderId="0" xfId="0" applyFont="1" applyAlignment="1">
      <alignment horizontal="left" vertical="center" wrapText="1" readingOrder="1"/>
    </xf>
    <xf numFmtId="0" fontId="15" fillId="0" borderId="0" xfId="0" applyFont="1" applyAlignment="1">
      <alignment horizontal="left" vertical="top" wrapText="1"/>
    </xf>
    <xf numFmtId="0" fontId="20" fillId="0" borderId="0" xfId="0" applyFont="1" applyAlignment="1">
      <alignment horizontal="left" vertical="center" wrapText="1" indent="1" readingOrder="1"/>
    </xf>
    <xf numFmtId="0" fontId="5" fillId="3" borderId="0" xfId="1" applyNumberFormat="1" applyAlignment="1" applyProtection="1">
      <protection locked="0"/>
    </xf>
    <xf numFmtId="0" fontId="5" fillId="3" borderId="2" xfId="1" applyNumberFormat="1" applyBorder="1" applyAlignment="1" applyProtection="1">
      <alignment horizontal="left" vertical="top"/>
      <protection locked="0"/>
    </xf>
    <xf numFmtId="0" fontId="15" fillId="0" borderId="0" xfId="0" applyFont="1" applyAlignment="1">
      <alignment horizontal="left" wrapText="1" indent="1"/>
    </xf>
  </cellXfs>
  <cellStyles count="17">
    <cellStyle name="Amortization Table Heading" xfId="9" xr:uid="{00000000-0005-0000-0000-000000000000}"/>
    <cellStyle name="Comma" xfId="13" builtinId="3" customBuiltin="1"/>
    <cellStyle name="Comma [0]" xfId="14" builtinId="6" customBuiltin="1"/>
    <cellStyle name="Currency" xfId="15" builtinId="4" customBuiltin="1"/>
    <cellStyle name="Date" xfId="8" xr:uid="{00000000-0005-0000-0000-000004000000}"/>
    <cellStyle name="Explanatory Text" xfId="10" builtinId="53" customBuiltin="1"/>
    <cellStyle name="Followed Hyperlink" xfId="7" builtinId="9" customBuiltin="1"/>
    <cellStyle name="Heading 1" xfId="2" builtinId="16" customBuiltin="1"/>
    <cellStyle name="Heading 2" xfId="3" builtinId="17" customBuiltin="1"/>
    <cellStyle name="Heading 3" xfId="4" builtinId="18" customBuiltin="1"/>
    <cellStyle name="Heading 4" xfId="5" builtinId="19" customBuiltin="1"/>
    <cellStyle name="Hyperlink" xfId="6" builtinId="8" customBuiltin="1"/>
    <cellStyle name="Key Statistics left border" xfId="11" xr:uid="{00000000-0005-0000-0000-00000C000000}"/>
    <cellStyle name="Monthly Loan Payment" xfId="12" xr:uid="{00000000-0005-0000-0000-00000D000000}"/>
    <cellStyle name="Normal" xfId="0" builtinId="0" customBuiltin="1"/>
    <cellStyle name="Percent" xfId="16" builtinId="5" customBuiltin="1"/>
    <cellStyle name="Title" xfId="1" builtinId="15" customBuiltin="1"/>
  </cellStyles>
  <dxfs count="9">
    <dxf>
      <protection locked="1" hidden="0"/>
    </dxf>
    <dxf>
      <font>
        <color theme="0"/>
      </font>
      <fill>
        <patternFill patternType="none">
          <bgColor auto="1"/>
        </patternFill>
      </fill>
      <border>
        <left/>
        <right/>
        <top/>
        <bottom/>
        <vertical/>
        <horizontal/>
      </border>
    </dxf>
    <dxf>
      <protection locked="0" hidden="0"/>
    </dxf>
    <dxf>
      <fill>
        <patternFill patternType="solid">
          <fgColor indexed="64"/>
          <bgColor rgb="FF92D050"/>
        </patternFill>
      </fill>
    </dxf>
    <dxf>
      <protection locked="0" hidden="0"/>
    </dxf>
    <dxf>
      <font>
        <b val="0"/>
        <i val="0"/>
        <color theme="5" tint="-0.24994659260841701"/>
      </font>
      <border>
        <right style="thick">
          <color theme="0"/>
        </right>
      </border>
    </dxf>
    <dxf>
      <font>
        <b val="0"/>
        <i val="0"/>
        <color theme="5" tint="-0.24994659260841701"/>
      </font>
      <fill>
        <patternFill patternType="solid">
          <bgColor theme="2"/>
        </patternFill>
      </fill>
    </dxf>
    <dxf>
      <font>
        <b/>
        <i val="0"/>
        <color theme="0"/>
      </font>
      <fill>
        <patternFill>
          <bgColor theme="5" tint="-0.24994659260841701"/>
        </patternFill>
      </fill>
      <border>
        <left style="thick">
          <color theme="0"/>
        </left>
        <top style="thick">
          <color theme="0"/>
        </top>
      </border>
    </dxf>
    <dxf>
      <font>
        <b val="0"/>
        <i val="0"/>
        <color auto="1"/>
      </font>
      <fill>
        <patternFill patternType="solid">
          <bgColor theme="2"/>
        </patternFill>
      </fill>
      <border diagonalUp="0" diagonalDown="0">
        <left/>
        <right/>
        <top style="thick">
          <color theme="0"/>
        </top>
        <bottom style="thin">
          <color theme="0" tint="-0.14996795556505021"/>
        </bottom>
        <vertical/>
        <horizontal style="thin">
          <color theme="0" tint="-0.14996795556505021"/>
        </horizontal>
      </border>
    </dxf>
  </dxfs>
  <tableStyles count="1" defaultTableStyle="Mortgage calculator" defaultPivotStyle="PivotStyleLight16">
    <tableStyle name="Mortgage calculator" pivot="0" count="4" xr9:uid="{00000000-0011-0000-FFFF-FFFF00000000}">
      <tableStyleElement type="wholeTable" dxfId="8"/>
      <tableStyleElement type="headerRow" dxfId="7"/>
      <tableStyleElement type="lastColumn" dxfId="6"/>
      <tableStyleElement type="secondColumnStripe"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28574</xdr:colOff>
      <xdr:row>5</xdr:row>
      <xdr:rowOff>20241</xdr:rowOff>
    </xdr:from>
    <xdr:to>
      <xdr:col>4</xdr:col>
      <xdr:colOff>1371600</xdr:colOff>
      <xdr:row>14</xdr:row>
      <xdr:rowOff>304800</xdr:rowOff>
    </xdr:to>
    <xdr:pic>
      <xdr:nvPicPr>
        <xdr:cNvPr id="4" name="Picture 3">
          <a:extLst>
            <a:ext uri="{FF2B5EF4-FFF2-40B4-BE49-F238E27FC236}">
              <a16:creationId xmlns:a16="http://schemas.microsoft.com/office/drawing/2014/main" id="{4AB52F17-C92D-43A6-A910-78E82728DB8C}"/>
            </a:ext>
          </a:extLst>
        </xdr:cNvPr>
        <xdr:cNvPicPr>
          <a:picLocks noChangeAspect="1"/>
        </xdr:cNvPicPr>
      </xdr:nvPicPr>
      <xdr:blipFill>
        <a:blip xmlns:r="http://schemas.openxmlformats.org/officeDocument/2006/relationships" r:embed="rId1"/>
        <a:stretch>
          <a:fillRect/>
        </a:stretch>
      </xdr:blipFill>
      <xdr:spPr>
        <a:xfrm>
          <a:off x="209549" y="1277541"/>
          <a:ext cx="7486651" cy="3713559"/>
        </a:xfrm>
        <a:prstGeom prst="rect">
          <a:avLst/>
        </a:prstGeom>
      </xdr:spPr>
    </xdr:pic>
    <xdr:clientData/>
  </xdr:twoCellAnchor>
  <xdr:twoCellAnchor editAs="oneCell">
    <xdr:from>
      <xdr:col>1</xdr:col>
      <xdr:colOff>104776</xdr:colOff>
      <xdr:row>22</xdr:row>
      <xdr:rowOff>180976</xdr:rowOff>
    </xdr:from>
    <xdr:to>
      <xdr:col>2</xdr:col>
      <xdr:colOff>238125</xdr:colOff>
      <xdr:row>24</xdr:row>
      <xdr:rowOff>367716</xdr:rowOff>
    </xdr:to>
    <xdr:pic>
      <xdr:nvPicPr>
        <xdr:cNvPr id="5" name="Picture 4">
          <a:extLst>
            <a:ext uri="{FF2B5EF4-FFF2-40B4-BE49-F238E27FC236}">
              <a16:creationId xmlns:a16="http://schemas.microsoft.com/office/drawing/2014/main" id="{C441D1BD-6741-43CE-9BF9-5ED65DCDF476}"/>
            </a:ext>
          </a:extLst>
        </xdr:cNvPr>
        <xdr:cNvPicPr>
          <a:picLocks noChangeAspect="1"/>
        </xdr:cNvPicPr>
      </xdr:nvPicPr>
      <xdr:blipFill>
        <a:blip xmlns:r="http://schemas.openxmlformats.org/officeDocument/2006/relationships" r:embed="rId2"/>
        <a:stretch>
          <a:fillRect/>
        </a:stretch>
      </xdr:blipFill>
      <xdr:spPr>
        <a:xfrm>
          <a:off x="285751" y="7267576"/>
          <a:ext cx="2514599" cy="672515"/>
        </a:xfrm>
        <a:prstGeom prst="rect">
          <a:avLst/>
        </a:prstGeom>
      </xdr:spPr>
    </xdr:pic>
    <xdr:clientData/>
  </xdr:twoCellAnchor>
  <xdr:twoCellAnchor editAs="oneCell">
    <xdr:from>
      <xdr:col>2</xdr:col>
      <xdr:colOff>247650</xdr:colOff>
      <xdr:row>23</xdr:row>
      <xdr:rowOff>9525</xdr:rowOff>
    </xdr:from>
    <xdr:to>
      <xdr:col>2</xdr:col>
      <xdr:colOff>771525</xdr:colOff>
      <xdr:row>24</xdr:row>
      <xdr:rowOff>264243</xdr:rowOff>
    </xdr:to>
    <xdr:pic>
      <xdr:nvPicPr>
        <xdr:cNvPr id="12" name="Picture 11">
          <a:extLst>
            <a:ext uri="{FF2B5EF4-FFF2-40B4-BE49-F238E27FC236}">
              <a16:creationId xmlns:a16="http://schemas.microsoft.com/office/drawing/2014/main" id="{0CBC7A5E-D833-9EF9-631F-D7DC17BC4560}"/>
            </a:ext>
          </a:extLst>
        </xdr:cNvPr>
        <xdr:cNvPicPr>
          <a:picLocks noChangeAspect="1"/>
        </xdr:cNvPicPr>
      </xdr:nvPicPr>
      <xdr:blipFill>
        <a:blip xmlns:r="http://schemas.openxmlformats.org/officeDocument/2006/relationships" r:embed="rId3"/>
        <a:stretch>
          <a:fillRect/>
        </a:stretch>
      </xdr:blipFill>
      <xdr:spPr>
        <a:xfrm>
          <a:off x="2809875" y="7296150"/>
          <a:ext cx="523875" cy="540468"/>
        </a:xfrm>
        <a:prstGeom prst="rect">
          <a:avLst/>
        </a:prstGeom>
      </xdr:spPr>
    </xdr:pic>
    <xdr:clientData/>
  </xdr:twoCellAnchor>
  <xdr:twoCellAnchor editAs="oneCell">
    <xdr:from>
      <xdr:col>2</xdr:col>
      <xdr:colOff>790575</xdr:colOff>
      <xdr:row>23</xdr:row>
      <xdr:rowOff>34363</xdr:rowOff>
    </xdr:from>
    <xdr:to>
      <xdr:col>2</xdr:col>
      <xdr:colOff>1314450</xdr:colOff>
      <xdr:row>24</xdr:row>
      <xdr:rowOff>272488</xdr:rowOff>
    </xdr:to>
    <xdr:pic>
      <xdr:nvPicPr>
        <xdr:cNvPr id="14" name="Picture 13">
          <a:extLst>
            <a:ext uri="{FF2B5EF4-FFF2-40B4-BE49-F238E27FC236}">
              <a16:creationId xmlns:a16="http://schemas.microsoft.com/office/drawing/2014/main" id="{7401CF84-331B-263B-1998-53A74F191D59}"/>
            </a:ext>
          </a:extLst>
        </xdr:cNvPr>
        <xdr:cNvPicPr>
          <a:picLocks noChangeAspect="1"/>
        </xdr:cNvPicPr>
      </xdr:nvPicPr>
      <xdr:blipFill>
        <a:blip xmlns:r="http://schemas.openxmlformats.org/officeDocument/2006/relationships" r:embed="rId4"/>
        <a:stretch>
          <a:fillRect/>
        </a:stretch>
      </xdr:blipFill>
      <xdr:spPr>
        <a:xfrm>
          <a:off x="3352800" y="7320988"/>
          <a:ext cx="523875" cy="523875"/>
        </a:xfrm>
        <a:prstGeom prst="rect">
          <a:avLst/>
        </a:prstGeom>
      </xdr:spPr>
    </xdr:pic>
    <xdr:clientData/>
  </xdr:twoCellAnchor>
  <xdr:twoCellAnchor editAs="oneCell">
    <xdr:from>
      <xdr:col>1</xdr:col>
      <xdr:colOff>152400</xdr:colOff>
      <xdr:row>25</xdr:row>
      <xdr:rowOff>209550</xdr:rowOff>
    </xdr:from>
    <xdr:to>
      <xdr:col>1</xdr:col>
      <xdr:colOff>1085850</xdr:colOff>
      <xdr:row>28</xdr:row>
      <xdr:rowOff>142875</xdr:rowOff>
    </xdr:to>
    <xdr:pic>
      <xdr:nvPicPr>
        <xdr:cNvPr id="6" name="Picture 5">
          <a:extLst>
            <a:ext uri="{FF2B5EF4-FFF2-40B4-BE49-F238E27FC236}">
              <a16:creationId xmlns:a16="http://schemas.microsoft.com/office/drawing/2014/main" id="{FC85212B-3704-4A11-84E2-4C1DD0276B99}"/>
            </a:ext>
          </a:extLst>
        </xdr:cNvPr>
        <xdr:cNvPicPr>
          <a:picLocks noChangeAspect="1"/>
        </xdr:cNvPicPr>
      </xdr:nvPicPr>
      <xdr:blipFill>
        <a:blip xmlns:r="http://schemas.openxmlformats.org/officeDocument/2006/relationships" r:embed="rId5"/>
        <a:srcRect/>
        <a:stretch/>
      </xdr:blipFill>
      <xdr:spPr>
        <a:xfrm>
          <a:off x="333375" y="8162925"/>
          <a:ext cx="933450" cy="9334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LoanDetails" displayName="LoanDetails" ref="B16:E21" totalsRowDxfId="4" headerRowCellStyle="Heading 1">
  <autoFilter ref="B16:E21" xr:uid="{00000000-0009-0000-0100-000005000000}">
    <filterColumn colId="0" hiddenButton="1"/>
    <filterColumn colId="1" hiddenButton="1"/>
    <filterColumn colId="2" hiddenButton="1"/>
    <filterColumn colId="3" hiddenButton="1"/>
  </autoFilter>
  <tableColumns count="4">
    <tableColumn id="1" xr3:uid="{00000000-0010-0000-0000-000001000000}" name="LOAN DETAILS" totalsRowLabel="Total"/>
    <tableColumn id="4" xr3:uid="{00000000-0010-0000-0000-000004000000}" name="VALUES" totalsRowFunction="count" dataDxfId="3"/>
    <tableColumn id="2" xr3:uid="{00000000-0010-0000-0000-000002000000}" name="KEY STATISTICS" totalsRowDxfId="2"/>
    <tableColumn id="3" xr3:uid="{00000000-0010-0000-0000-000003000000}" name="TOTALS" dataCellStyle="Currency"/>
  </tableColumns>
  <tableStyleInfo name="Mortgage calculator" showFirstColumn="0" showLastColumn="1" showRowStripes="1" showColumnStripes="1"/>
  <extLst>
    <ext xmlns:x14="http://schemas.microsoft.com/office/spreadsheetml/2009/9/main" uri="{504A1905-F514-4f6f-8877-14C23A59335A}">
      <x14:table altTextSummary="Enter loan details to generate loan key statistics for monthly loan payments, total monthly payments, total loan payments and total interest pai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Amortization" displayName="Amortization" ref="B3:J363" totalsRowShown="0" dataDxfId="0" headerRowCellStyle="Amortization Table Heading">
  <autoFilter ref="B3:J363" xr:uid="{00000000-0009-0000-0100-000001000000}"/>
  <tableColumns count="9">
    <tableColumn id="1" xr3:uid="{00000000-0010-0000-0100-000001000000}" name="#" dataCellStyle="Comma [0]">
      <calculatedColumnFormula>ROWS($B$4:B4)</calculatedColumnFormula>
    </tableColumn>
    <tableColumn id="2" xr3:uid="{00000000-0010-0000-0100-000002000000}" name="payment_x000a_date" dataCellStyle="Date">
      <calculatedColumnFormula>IF(ValuesEntered,IF(Amortization[[#This Row],['#]]&lt;=DurationOfLoan,IF(ROW()-ROW(Amortization[[#Headers],[payment
date]])=1,LoanStart,IF(I3&gt;0,EDATE(C3,1),"")),""),"")</calculatedColumnFormula>
    </tableColumn>
    <tableColumn id="3" xr3:uid="{00000000-0010-0000-0100-000003000000}" name="opening_x000a_balance" dataCellStyle="Currency">
      <calculatedColumnFormula>IF(ROW()-ROW(Amortization[[#Headers],[opening
balance]])=1,LoanAmount,IF(Amortization[[#This Row],[payment
date]]="",0,INDEX(Amortization[], ROW()-4,8)))</calculatedColumnFormula>
    </tableColumn>
    <tableColumn id="4" xr3:uid="{00000000-0010-0000-0100-000004000000}" name="interest" dataCellStyle="Currency">
      <calculatedColumnFormula>IF(ValuesEntered,IF(ROW()-ROW(Amortization[[#Headers],[interest]])=1,-IPMT(InterestRate/12,1,DurationOfLoan-ROWS($C$4:C4)+1,Amortization[[#This Row],[opening
balance]]),IFERROR(-IPMT(InterestRate/12,1,Amortization[[#This Row],['#
remaining]],D5),0)),0)</calculatedColumnFormula>
    </tableColumn>
    <tableColumn id="5" xr3:uid="{00000000-0010-0000-0100-000005000000}" name="principal" dataCellStyle="Currency">
      <calculatedColumnFormula>IFERROR(IF(AND(ValuesEntered,Amortization[[#This Row],[payment
date]]&lt;&gt;""),-PPMT(InterestRate/12,1,DurationOfLoan-ROWS($C$4:C4)+1,Amortization[[#This Row],[opening
balance]]),""),0)</calculatedColumnFormula>
    </tableColumn>
    <tableColumn id="7" xr3:uid="{00000000-0010-0000-0100-000007000000}" name="property_x000a_tax" dataCellStyle="Currency">
      <calculatedColumnFormula>IF(Amortization[[#This Row],[payment
date]]="",0,PropertyTaxAmount)</calculatedColumnFormula>
    </tableColumn>
    <tableColumn id="9" xr3:uid="{00000000-0010-0000-0100-000009000000}" name="total_x000a_payments" dataCellStyle="Currency">
      <calculatedColumnFormula>IF(Amortization[[#This Row],[payment
date]]="",0,Amortization[[#This Row],[interest]]+Amortization[[#This Row],[principal]]+Amortization[[#This Row],[property
tax]])</calculatedColumnFormula>
    </tableColumn>
    <tableColumn id="10" xr3:uid="{00000000-0010-0000-0100-00000A000000}" name="closing_x000a_balance" dataCellStyle="Currency">
      <calculatedColumnFormula>IF(Amortization[[#This Row],[payment
date]]="",0,Amortization[[#This Row],[opening
balance]]-Amortization[[#This Row],[principal]])</calculatedColumnFormula>
    </tableColumn>
    <tableColumn id="11" xr3:uid="{00000000-0010-0000-0100-00000B000000}" name="#_x000a_remaining" dataCellStyle="Comma [0]">
      <calculatedColumnFormula>IF(Amortization[[#This Row],[closing
balance]]&gt;0,LastRow-ROW(),0)</calculatedColumnFormula>
    </tableColumn>
  </tableColumns>
  <tableStyleInfo name="Mortgage calculator" showFirstColumn="0" showLastColumn="0" showRowStripes="1" showColumnStripes="0"/>
  <extLst>
    <ext xmlns:x14="http://schemas.microsoft.com/office/spreadsheetml/2009/9/main" uri="{504A1905-F514-4f6f-8877-14C23A59335A}">
      <x14:table altTextSummary="Calculations for loan payments over time. Additional payments assumes an extra payment of the same monthly amount. Add a new row &amp; enter payment date. Columns update automatically"/>
    </ext>
  </extLst>
</table>
</file>

<file path=xl/theme/theme1.xml><?xml version="1.0" encoding="utf-8"?>
<a:theme xmlns:a="http://schemas.openxmlformats.org/drawingml/2006/main" name="Office Theme">
  <a:themeElements>
    <a:clrScheme name="Custom 12">
      <a:dk1>
        <a:sysClr val="windowText" lastClr="000000"/>
      </a:dk1>
      <a:lt1>
        <a:sysClr val="window" lastClr="FFFFFF"/>
      </a:lt1>
      <a:dk2>
        <a:srgbClr val="051B20"/>
      </a:dk2>
      <a:lt2>
        <a:srgbClr val="F7F7F9"/>
      </a:lt2>
      <a:accent1>
        <a:srgbClr val="8FC356"/>
      </a:accent1>
      <a:accent2>
        <a:srgbClr val="1C8FA7"/>
      </a:accent2>
      <a:accent3>
        <a:srgbClr val="EAA158"/>
      </a:accent3>
      <a:accent4>
        <a:srgbClr val="F6655A"/>
      </a:accent4>
      <a:accent5>
        <a:srgbClr val="E1D780"/>
      </a:accent5>
      <a:accent6>
        <a:srgbClr val="95669E"/>
      </a:accent6>
      <a:hlink>
        <a:srgbClr val="6B9B37"/>
      </a:hlink>
      <a:folHlink>
        <a:srgbClr val="95669E"/>
      </a:folHlink>
    </a:clrScheme>
    <a:fontScheme name="Theme Fonts">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pageSetUpPr autoPageBreaks="0" fitToPage="1"/>
  </sheetPr>
  <dimension ref="A1:P40"/>
  <sheetViews>
    <sheetView showGridLines="0" tabSelected="1" topLeftCell="A11" zoomScaleNormal="100" workbookViewId="0">
      <selection activeCell="H29" sqref="H29"/>
    </sheetView>
  </sheetViews>
  <sheetFormatPr defaultColWidth="8.85546875" defaultRowHeight="30" customHeight="1" x14ac:dyDescent="0.25"/>
  <cols>
    <col min="1" max="1" width="2.7109375" style="1" customWidth="1"/>
    <col min="2" max="2" width="35.7109375" style="2" customWidth="1"/>
    <col min="3" max="3" width="20.7109375" style="1" customWidth="1"/>
    <col min="4" max="4" width="35.7109375" style="1" customWidth="1"/>
    <col min="5" max="5" width="20.7109375" customWidth="1"/>
    <col min="6" max="16384" width="8.85546875" style="1"/>
  </cols>
  <sheetData>
    <row r="1" spans="1:5" ht="12" customHeight="1" x14ac:dyDescent="0.25"/>
    <row r="2" spans="1:5" ht="23.25" customHeight="1" x14ac:dyDescent="0.2">
      <c r="B2" s="32" t="s">
        <v>29</v>
      </c>
      <c r="C2" s="33"/>
      <c r="D2" s="33"/>
      <c r="E2" s="33"/>
    </row>
    <row r="3" spans="1:5" ht="23.25" customHeight="1" x14ac:dyDescent="0.2">
      <c r="B3" s="33"/>
      <c r="C3" s="33"/>
      <c r="D3" s="33"/>
      <c r="E3" s="33"/>
    </row>
    <row r="4" spans="1:5" ht="27.75" customHeight="1" x14ac:dyDescent="0.25">
      <c r="A4"/>
      <c r="B4" s="31" t="s">
        <v>28</v>
      </c>
      <c r="C4" s="31"/>
      <c r="D4" s="5" t="s">
        <v>9</v>
      </c>
      <c r="E4" s="29" t="s">
        <v>42</v>
      </c>
    </row>
    <row r="5" spans="1:5" ht="24.75" customHeight="1" x14ac:dyDescent="0.4">
      <c r="A5"/>
      <c r="B5" s="31"/>
      <c r="C5" s="31"/>
      <c r="D5" s="9">
        <f>E17</f>
        <v>2462.8688017055665</v>
      </c>
      <c r="E5" s="30">
        <v>6.25E-2</v>
      </c>
    </row>
    <row r="6" spans="1:5" ht="30" customHeight="1" x14ac:dyDescent="0.4">
      <c r="A6"/>
      <c r="B6" s="23"/>
      <c r="C6" s="23"/>
      <c r="E6" s="1"/>
    </row>
    <row r="7" spans="1:5" ht="30" customHeight="1" x14ac:dyDescent="0.4">
      <c r="A7"/>
      <c r="B7" s="23"/>
      <c r="C7" s="23"/>
      <c r="E7" s="1"/>
    </row>
    <row r="8" spans="1:5" ht="30" customHeight="1" x14ac:dyDescent="0.4">
      <c r="A8"/>
      <c r="B8" s="23"/>
      <c r="C8" s="23"/>
      <c r="E8" s="1"/>
    </row>
    <row r="9" spans="1:5" ht="30" customHeight="1" x14ac:dyDescent="0.4">
      <c r="A9"/>
      <c r="B9" s="23"/>
      <c r="C9" s="23"/>
      <c r="E9" s="1"/>
    </row>
    <row r="10" spans="1:5" ht="30" customHeight="1" x14ac:dyDescent="0.4">
      <c r="A10"/>
      <c r="B10" s="23"/>
      <c r="C10" s="23"/>
      <c r="E10" s="1"/>
    </row>
    <row r="11" spans="1:5" ht="30" customHeight="1" x14ac:dyDescent="0.4">
      <c r="A11"/>
      <c r="B11" s="23"/>
      <c r="C11" s="23"/>
      <c r="E11" s="1"/>
    </row>
    <row r="12" spans="1:5" ht="30" customHeight="1" x14ac:dyDescent="0.4">
      <c r="A12"/>
      <c r="B12" s="23"/>
      <c r="C12" s="23"/>
      <c r="E12" s="1"/>
    </row>
    <row r="13" spans="1:5" ht="30" customHeight="1" x14ac:dyDescent="0.4">
      <c r="A13"/>
      <c r="B13" s="23"/>
      <c r="C13" s="23"/>
      <c r="E13" s="1"/>
    </row>
    <row r="14" spans="1:5" ht="30" customHeight="1" x14ac:dyDescent="0.4">
      <c r="A14"/>
      <c r="B14" s="23"/>
      <c r="C14" s="23"/>
      <c r="E14" s="1"/>
    </row>
    <row r="15" spans="1:5" ht="24.75" customHeight="1" thickBot="1" x14ac:dyDescent="0.45">
      <c r="A15"/>
      <c r="B15" s="23"/>
      <c r="C15" s="23"/>
      <c r="E15" s="1"/>
    </row>
    <row r="16" spans="1:5" ht="35.1" customHeight="1" thickTop="1" x14ac:dyDescent="0.25">
      <c r="A16"/>
      <c r="B16" s="12" t="s">
        <v>24</v>
      </c>
      <c r="C16" s="12" t="s">
        <v>25</v>
      </c>
      <c r="D16" s="13" t="s">
        <v>8</v>
      </c>
      <c r="E16" s="12" t="s">
        <v>26</v>
      </c>
    </row>
    <row r="17" spans="2:16" ht="24" customHeight="1" x14ac:dyDescent="0.25">
      <c r="B17" t="s">
        <v>13</v>
      </c>
      <c r="C17" s="18">
        <v>500000</v>
      </c>
      <c r="D17" t="s">
        <v>10</v>
      </c>
      <c r="E17" s="10">
        <f>IFERROR(PMT(InterestRate/12,DurationOfLoan,-LoanAmount),0)</f>
        <v>2462.8688017055665</v>
      </c>
    </row>
    <row r="18" spans="2:16" ht="18" customHeight="1" x14ac:dyDescent="0.25">
      <c r="B18" t="s">
        <v>5</v>
      </c>
      <c r="C18" s="19">
        <v>6.25E-2</v>
      </c>
      <c r="D18" t="s">
        <v>15</v>
      </c>
      <c r="E18" s="10">
        <f ca="1">IFERROR(IF(ValuesEntered,SUM(total_payments),0),0)</f>
        <v>1019551.4120279024</v>
      </c>
    </row>
    <row r="19" spans="2:16" ht="21.75" customHeight="1" x14ac:dyDescent="0.25">
      <c r="B19" t="s">
        <v>14</v>
      </c>
      <c r="C19" s="20">
        <v>360</v>
      </c>
      <c r="D19" t="s">
        <v>3</v>
      </c>
      <c r="E19" s="10">
        <f ca="1">IFERROR(IF(ValuesEntered,SUM(total_loan_payment),0),0)</f>
        <v>884551.41202790267</v>
      </c>
    </row>
    <row r="20" spans="2:16" ht="19.5" customHeight="1" x14ac:dyDescent="0.25">
      <c r="B20" t="s">
        <v>0</v>
      </c>
      <c r="C20" s="18">
        <v>400000</v>
      </c>
      <c r="D20" t="s">
        <v>2</v>
      </c>
      <c r="E20" s="10">
        <f ca="1">IFERROR(IF(ValuesEntered,SUM(interest),0),0)</f>
        <v>484551.41202790174</v>
      </c>
    </row>
    <row r="21" spans="2:16" ht="18" customHeight="1" x14ac:dyDescent="0.25">
      <c r="B21" t="s">
        <v>1</v>
      </c>
      <c r="C21" s="21">
        <f ca="1">TODAY()+120</f>
        <v>44972</v>
      </c>
      <c r="D21" t="s">
        <v>17</v>
      </c>
      <c r="E21" s="22">
        <v>375</v>
      </c>
    </row>
    <row r="22" spans="2:16" customFormat="1" ht="16.5" customHeight="1" x14ac:dyDescent="0.25">
      <c r="B22" s="24" t="s">
        <v>16</v>
      </c>
      <c r="C22" s="17"/>
      <c r="D22" s="17"/>
      <c r="E22" s="17"/>
    </row>
    <row r="23" spans="2:16" ht="15.75" customHeight="1" x14ac:dyDescent="0.25">
      <c r="C23" s="7"/>
      <c r="D23" s="7"/>
      <c r="E23" s="16" t="s">
        <v>27</v>
      </c>
    </row>
    <row r="24" spans="2:16" ht="22.5" customHeight="1" x14ac:dyDescent="0.2">
      <c r="D24" s="35" t="s">
        <v>37</v>
      </c>
      <c r="E24" s="35"/>
    </row>
    <row r="25" spans="2:16" ht="30" customHeight="1" x14ac:dyDescent="0.2">
      <c r="D25" s="37" t="s">
        <v>33</v>
      </c>
      <c r="E25" s="37"/>
    </row>
    <row r="26" spans="2:16" ht="30" customHeight="1" x14ac:dyDescent="0.2">
      <c r="B26" s="27" t="s">
        <v>44</v>
      </c>
      <c r="D26" s="37" t="s">
        <v>34</v>
      </c>
      <c r="E26" s="37"/>
    </row>
    <row r="27" spans="2:16" ht="24.75" customHeight="1" x14ac:dyDescent="0.2">
      <c r="D27" s="35" t="s">
        <v>38</v>
      </c>
      <c r="E27" s="35"/>
    </row>
    <row r="28" spans="2:16" ht="24" customHeight="1" x14ac:dyDescent="0.2">
      <c r="B28" s="25"/>
      <c r="D28" s="37" t="s">
        <v>35</v>
      </c>
      <c r="E28" s="37"/>
    </row>
    <row r="29" spans="2:16" ht="30" customHeight="1" x14ac:dyDescent="0.25">
      <c r="B29" s="40" t="s">
        <v>30</v>
      </c>
      <c r="C29" s="26"/>
      <c r="D29" s="37" t="s">
        <v>36</v>
      </c>
      <c r="E29" s="37"/>
      <c r="O29" s="36"/>
      <c r="P29" s="36"/>
    </row>
    <row r="30" spans="2:16" ht="30" customHeight="1" x14ac:dyDescent="0.2">
      <c r="B30" s="25" t="s">
        <v>31</v>
      </c>
      <c r="C30" s="26"/>
      <c r="D30" s="35" t="s">
        <v>39</v>
      </c>
      <c r="E30" s="35"/>
      <c r="O30" s="36"/>
      <c r="P30" s="36"/>
    </row>
    <row r="31" spans="2:16" ht="30" customHeight="1" x14ac:dyDescent="0.2">
      <c r="B31" s="36" t="s">
        <v>32</v>
      </c>
      <c r="C31" s="36"/>
      <c r="D31" s="35" t="s">
        <v>40</v>
      </c>
      <c r="E31" s="35"/>
      <c r="O31" s="36"/>
      <c r="P31" s="36"/>
    </row>
    <row r="32" spans="2:16" ht="30" customHeight="1" x14ac:dyDescent="0.2">
      <c r="B32" s="36"/>
      <c r="C32" s="36"/>
      <c r="D32" s="35"/>
      <c r="E32" s="35"/>
      <c r="O32" s="36"/>
      <c r="P32" s="36"/>
    </row>
    <row r="33" spans="2:16" ht="30" customHeight="1" x14ac:dyDescent="0.2">
      <c r="B33" s="36"/>
      <c r="C33" s="36"/>
      <c r="D33" s="35" t="s">
        <v>41</v>
      </c>
      <c r="E33" s="35"/>
      <c r="O33" s="36"/>
      <c r="P33" s="36"/>
    </row>
    <row r="34" spans="2:16" ht="30" customHeight="1" x14ac:dyDescent="0.2">
      <c r="B34" s="36"/>
      <c r="C34" s="36"/>
      <c r="D34" s="35"/>
      <c r="E34" s="35"/>
      <c r="O34" s="36"/>
      <c r="P34" s="36"/>
    </row>
    <row r="35" spans="2:16" ht="30" customHeight="1" x14ac:dyDescent="0.2">
      <c r="B35" s="34" t="s">
        <v>43</v>
      </c>
      <c r="C35" s="34"/>
      <c r="D35" s="34"/>
      <c r="E35" s="34"/>
      <c r="F35" s="28"/>
      <c r="G35" s="28"/>
    </row>
    <row r="36" spans="2:16" ht="30" customHeight="1" x14ac:dyDescent="0.2">
      <c r="B36" s="34"/>
      <c r="C36" s="34"/>
      <c r="D36" s="34"/>
      <c r="E36" s="34"/>
      <c r="F36" s="28"/>
      <c r="G36" s="28"/>
    </row>
    <row r="37" spans="2:16" ht="30" customHeight="1" x14ac:dyDescent="0.2">
      <c r="B37" s="34"/>
      <c r="C37" s="34"/>
      <c r="D37" s="34"/>
      <c r="E37" s="34"/>
      <c r="F37" s="28"/>
      <c r="G37" s="28"/>
    </row>
    <row r="38" spans="2:16" ht="30" customHeight="1" x14ac:dyDescent="0.2">
      <c r="B38" s="34"/>
      <c r="C38" s="34"/>
      <c r="D38" s="34"/>
      <c r="E38" s="34"/>
      <c r="F38" s="28"/>
      <c r="G38" s="28"/>
    </row>
    <row r="39" spans="2:16" ht="30" customHeight="1" x14ac:dyDescent="0.2">
      <c r="B39" s="34"/>
      <c r="C39" s="34"/>
      <c r="D39" s="34"/>
      <c r="E39" s="34"/>
      <c r="F39" s="28"/>
      <c r="G39" s="28"/>
    </row>
    <row r="40" spans="2:16" ht="30" customHeight="1" x14ac:dyDescent="0.2">
      <c r="B40" s="34"/>
      <c r="C40" s="34"/>
      <c r="D40" s="34"/>
      <c r="E40" s="34"/>
      <c r="F40" s="28"/>
      <c r="G40" s="28"/>
    </row>
  </sheetData>
  <sheetProtection insertRows="0" deleteRows="0" selectLockedCells="1"/>
  <mergeCells count="14">
    <mergeCell ref="B4:C5"/>
    <mergeCell ref="B2:E3"/>
    <mergeCell ref="B35:E40"/>
    <mergeCell ref="D33:E34"/>
    <mergeCell ref="O29:P34"/>
    <mergeCell ref="B31:C34"/>
    <mergeCell ref="D24:E24"/>
    <mergeCell ref="D25:E25"/>
    <mergeCell ref="D26:E26"/>
    <mergeCell ref="D27:E27"/>
    <mergeCell ref="D28:E28"/>
    <mergeCell ref="D29:E29"/>
    <mergeCell ref="D30:E30"/>
    <mergeCell ref="D31:E32"/>
  </mergeCells>
  <dataValidations xWindow="814" yWindow="404" count="16">
    <dataValidation type="whole" errorStyle="warning" allowBlank="1" showInputMessage="1" showErrorMessage="1" error="The maximum length of a loan for this calculator is 360 months (30 years). Select RETRY to enter a value between 1 and 360, CANCEL to exit" prompt="Enter the Duration of the Loan (in months). Valid values are between 1 and 360 (30 years)" sqref="C19" xr:uid="{00000000-0002-0000-0000-000000000000}">
      <formula1>1</formula1>
      <formula2>360</formula2>
    </dataValidation>
    <dataValidation allowBlank="1" showInputMessage="1" showErrorMessage="1" prompt="Mortgage Calculator contains loan details &amp; automatically calculates Key Statistics to determine Total Monthly Loan Payment. A navigation link to Amortization Table is in cell E10" sqref="A4" xr:uid="{00000000-0002-0000-0000-000001000000}"/>
    <dataValidation allowBlank="1" showInputMessage="1" showErrorMessage="1" prompt="Enter the Purchase Price in this cell" sqref="C17" xr:uid="{00000000-0002-0000-0000-000002000000}"/>
    <dataValidation allowBlank="1" showInputMessage="1" showErrorMessage="1" prompt="Enter the Interest Rate in this cell" sqref="C18" xr:uid="{00000000-0002-0000-0000-000003000000}"/>
    <dataValidation allowBlank="1" showInputMessage="1" showErrorMessage="1" prompt="Enter the total Loan Amount in this cell" sqref="C20" xr:uid="{00000000-0002-0000-0000-000004000000}"/>
    <dataValidation allowBlank="1" showInputMessage="1" showErrorMessage="1" prompt="Enter the Loan Start Date in this cell" sqref="C21" xr:uid="{00000000-0002-0000-0000-000005000000}"/>
    <dataValidation allowBlank="1" showInputMessage="1" showErrorMessage="1" prompt="Enter the Monthly Property Tax Amount in this cell" sqref="E21" xr:uid="{00000000-0002-0000-0000-000006000000}"/>
    <dataValidation allowBlank="1" showInputMessage="1" showErrorMessage="1" prompt="Loan Details to enter are in this column under this heading" sqref="B16" xr:uid="{00000000-0002-0000-0000-000007000000}"/>
    <dataValidation allowBlank="1" showInputMessage="1" showErrorMessage="1" prompt="Monthly Loan Payment is automatically calculated in this cell" sqref="D5" xr:uid="{B2529899-437D-4EA6-A6AD-18ED92DF5D76}"/>
    <dataValidation allowBlank="1" showInputMessage="1" showErrorMessage="1" prompt="Enter Loan Detail values in this column under this heading. Enter Monthly Property Tax Amount in cell E8" sqref="C16" xr:uid="{00000000-0002-0000-0000-000009000000}"/>
    <dataValidation allowBlank="1" showInputMessage="1" showErrorMessage="1" prompt="Key Statistics for the loan are in this column under this heading. Enter Monthly Property Tax Amount in cell E8" sqref="D16" xr:uid="{00000000-0002-0000-0000-00000A000000}"/>
    <dataValidation allowBlank="1" showInputMessage="1" showErrorMessage="1" prompt="Totals in this column under this heading are calculated automatically. Enter Monthly Property Tax Amount in cell E8" sqref="E16" xr:uid="{00000000-0002-0000-0000-00000B000000}"/>
    <dataValidation allowBlank="1" showInputMessage="1" showErrorMessage="1" prompt="Title of this worksheet is in this and the cell below" sqref="B4" xr:uid="{00000000-0002-0000-0000-00000C000000}"/>
    <dataValidation allowBlank="1" showInputMessage="1" showErrorMessage="1" prompt="Monthly Loan Payment is automatically calculated below" sqref="D4" xr:uid="{672B95FB-6C93-458E-80A6-91CC3673DAEB}"/>
    <dataValidation allowBlank="1" showInputMessage="1" showErrorMessage="1" prompt="This note applies to Total Monthly Payments in cell D5" sqref="B22" xr:uid="{00000000-0002-0000-0000-00000E000000}"/>
    <dataValidation allowBlank="1" showInputMessage="1" showErrorMessage="1" prompt="Link to Amortization Table worksheet" sqref="E23" xr:uid="{00000000-0002-0000-0000-00000F000000}"/>
  </dataValidations>
  <hyperlinks>
    <hyperlink ref="E23" location="'Amortization Table'!A1" tooltip="Link to Amortization Table" display="To Amortization Table" xr:uid="{00000000-0004-0000-0000-000000000000}"/>
  </hyperlinks>
  <printOptions horizontalCentered="1"/>
  <pageMargins left="0.25" right="0.25" top="0.75" bottom="0.75" header="0.3" footer="0.3"/>
  <pageSetup orientation="landscape" r:id="rId1"/>
  <headerFooter differentFirst="1">
    <oddFoote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249977111117893"/>
    <pageSetUpPr fitToPage="1"/>
  </sheetPr>
  <dimension ref="A1:J363"/>
  <sheetViews>
    <sheetView showGridLines="0" zoomScaleNormal="100" workbookViewId="0"/>
  </sheetViews>
  <sheetFormatPr defaultColWidth="8.85546875" defaultRowHeight="15" x14ac:dyDescent="0.25"/>
  <cols>
    <col min="1" max="1" width="2.7109375" style="4" customWidth="1"/>
    <col min="2" max="2" width="9.140625" style="4" customWidth="1"/>
    <col min="3" max="3" width="14.28515625" style="4" customWidth="1"/>
    <col min="4" max="4" width="16.28515625" style="4" customWidth="1"/>
    <col min="5" max="5" width="14.28515625" style="4" customWidth="1"/>
    <col min="6" max="6" width="16.28515625" style="4" customWidth="1"/>
    <col min="7" max="7" width="15.7109375" style="4" customWidth="1"/>
    <col min="8" max="9" width="16.28515625" style="4" customWidth="1"/>
    <col min="10" max="10" width="15.7109375" style="4" customWidth="1"/>
    <col min="11" max="16384" width="8.85546875" style="4"/>
  </cols>
  <sheetData>
    <row r="1" spans="1:10" s="3" customFormat="1" ht="30" customHeight="1" x14ac:dyDescent="0.4">
      <c r="A1"/>
      <c r="B1" s="38" t="s">
        <v>11</v>
      </c>
      <c r="C1" s="38"/>
      <c r="D1" s="38"/>
      <c r="E1" s="38"/>
      <c r="F1" s="38"/>
      <c r="G1" s="38"/>
      <c r="H1" s="38"/>
      <c r="I1" s="38"/>
      <c r="J1" s="38"/>
    </row>
    <row r="2" spans="1:10" s="3" customFormat="1" ht="30" customHeight="1" thickBot="1" x14ac:dyDescent="0.45">
      <c r="A2" s="8"/>
      <c r="B2" s="39" t="s">
        <v>12</v>
      </c>
      <c r="C2" s="39"/>
      <c r="D2" s="39"/>
      <c r="E2" s="39"/>
      <c r="F2" s="39"/>
      <c r="G2" s="39"/>
      <c r="H2" s="39"/>
      <c r="I2" s="39"/>
      <c r="J2" s="39"/>
    </row>
    <row r="3" spans="1:10" ht="35.1" customHeight="1" thickTop="1" x14ac:dyDescent="0.25">
      <c r="B3" s="6" t="s">
        <v>4</v>
      </c>
      <c r="C3" s="6" t="s">
        <v>18</v>
      </c>
      <c r="D3" s="6" t="s">
        <v>19</v>
      </c>
      <c r="E3" s="6" t="s">
        <v>6</v>
      </c>
      <c r="F3" s="6" t="s">
        <v>7</v>
      </c>
      <c r="G3" s="6" t="s">
        <v>20</v>
      </c>
      <c r="H3" s="6" t="s">
        <v>21</v>
      </c>
      <c r="I3" s="6" t="s">
        <v>22</v>
      </c>
      <c r="J3" s="6" t="s">
        <v>23</v>
      </c>
    </row>
    <row r="4" spans="1:10" ht="15" customHeight="1" x14ac:dyDescent="0.25">
      <c r="B4" s="11">
        <f>ROWS($B$4:B4)</f>
        <v>1</v>
      </c>
      <c r="C4" s="15">
        <f ca="1">IF(ValuesEntered,IF(Amortization[[#This Row],['#]]&lt;=DurationOfLoan,IF(ROW()-ROW(Amortization[[#Headers],[payment
date]])=1,LoanStart,IF(I3&gt;0,EDATE(C3,1),"")),""),"")</f>
        <v>44972</v>
      </c>
      <c r="D4" s="10">
        <f>IF(ROW()-ROW(Amortization[[#Headers],[opening
balance]])=1,LoanAmount,IF(Amortization[[#This Row],[payment
date]]="",0,INDEX(Amortization[], ROW()-4,8)))</f>
        <v>400000</v>
      </c>
      <c r="E4" s="10">
        <f ca="1">IF(ValuesEntered,IF(ROW()-ROW(Amortization[[#Headers],[interest]])=1,-IPMT(InterestRate/12,1,DurationOfLoan-ROWS($C$4:C4)+1,Amortization[[#This Row],[opening
balance]]),IFERROR(-IPMT(InterestRate/12,1,Amortization[[#This Row],['#
remaining]],D5),0)),0)</f>
        <v>2083.333333333333</v>
      </c>
      <c r="F4" s="10">
        <f ca="1">IFERROR(IF(AND(ValuesEntered,Amortization[[#This Row],[payment
date]]&lt;&gt;""),-PPMT(InterestRate/12,1,DurationOfLoan-ROWS($C$4:C4)+1,Amortization[[#This Row],[opening
balance]]),""),0)</f>
        <v>379.53546837223314</v>
      </c>
      <c r="G4" s="10">
        <f ca="1">IF(Amortization[[#This Row],[payment
date]]="",0,PropertyTaxAmount)</f>
        <v>375</v>
      </c>
      <c r="H4" s="10">
        <f ca="1">IF(Amortization[[#This Row],[payment
date]]="",0,Amortization[[#This Row],[interest]]+Amortization[[#This Row],[principal]]+Amortization[[#This Row],[property
tax]])</f>
        <v>2837.8688017055661</v>
      </c>
      <c r="I4" s="10">
        <f ca="1">IF(Amortization[[#This Row],[payment
date]]="",0,Amortization[[#This Row],[opening
balance]]-Amortization[[#This Row],[principal]])</f>
        <v>399620.46453162777</v>
      </c>
      <c r="J4" s="14">
        <f ca="1">IF(Amortization[[#This Row],[closing
balance]]&gt;0,LastRow-ROW(),0)</f>
        <v>359</v>
      </c>
    </row>
    <row r="5" spans="1:10" ht="15" customHeight="1" x14ac:dyDescent="0.25">
      <c r="B5" s="11">
        <f>ROWS($B$4:B5)</f>
        <v>2</v>
      </c>
      <c r="C5" s="15">
        <f ca="1">IF(ValuesEntered,IF(Amortization[[#This Row],['#]]&lt;=DurationOfLoan,IF(ROW()-ROW(Amortization[[#Headers],[payment
date]])=1,LoanStart,IF(I4&gt;0,EDATE(C4,1),"")),""),"")</f>
        <v>45000</v>
      </c>
      <c r="D5" s="10">
        <f ca="1">IF(ROW()-ROW(Amortization[[#Headers],[opening
balance]])=1,LoanAmount,IF(Amortization[[#This Row],[payment
date]]="",0,INDEX(Amortization[], ROW()-4,8)))</f>
        <v>399620.46453162777</v>
      </c>
      <c r="E5" s="10">
        <f ca="1">IF(ValuesEntered,IF(ROW()-ROW(Amortization[[#Headers],[interest]])=1,-IPMT(InterestRate/12,1,DurationOfLoan-ROWS($C$4:C5)+1,Amortization[[#This Row],[opening
balance]]),IFERROR(-IPMT(InterestRate/12,1,Amortization[[#This Row],['#
remaining]],D6),0)),0)</f>
        <v>2079.3695433126272</v>
      </c>
      <c r="F5" s="10">
        <f ca="1">IFERROR(IF(AND(ValuesEntered,Amortization[[#This Row],[payment
date]]&lt;&gt;""),-PPMT(InterestRate/12,1,DurationOfLoan-ROWS($C$4:C5)+1,Amortization[[#This Row],[opening
balance]]),""),0)</f>
        <v>381.5122156033384</v>
      </c>
      <c r="G5" s="10">
        <f ca="1">IF(Amortization[[#This Row],[payment
date]]="",0,PropertyTaxAmount)</f>
        <v>375</v>
      </c>
      <c r="H5" s="10">
        <f ca="1">IF(Amortization[[#This Row],[payment
date]]="",0,Amortization[[#This Row],[interest]]+Amortization[[#This Row],[principal]]+Amortization[[#This Row],[property
tax]])</f>
        <v>2835.8817589159657</v>
      </c>
      <c r="I5" s="10">
        <f ca="1">IF(Amortization[[#This Row],[payment
date]]="",0,Amortization[[#This Row],[opening
balance]]-Amortization[[#This Row],[principal]])</f>
        <v>399238.95231602446</v>
      </c>
      <c r="J5" s="14">
        <f ca="1">IF(Amortization[[#This Row],[closing
balance]]&gt;0,LastRow-ROW(),0)</f>
        <v>358</v>
      </c>
    </row>
    <row r="6" spans="1:10" ht="15" customHeight="1" x14ac:dyDescent="0.25">
      <c r="B6" s="11">
        <f>ROWS($B$4:B6)</f>
        <v>3</v>
      </c>
      <c r="C6" s="15">
        <f ca="1">IF(ValuesEntered,IF(Amortization[[#This Row],['#]]&lt;=DurationOfLoan,IF(ROW()-ROW(Amortization[[#Headers],[payment
date]])=1,LoanStart,IF(I5&gt;0,EDATE(C5,1),"")),""),"")</f>
        <v>45031</v>
      </c>
      <c r="D6" s="10">
        <f ca="1">IF(ROW()-ROW(Amortization[[#Headers],[opening
balance]])=1,LoanAmount,IF(Amortization[[#This Row],[payment
date]]="",0,INDEX(Amortization[], ROW()-4,8)))</f>
        <v>399238.95231602446</v>
      </c>
      <c r="E6" s="10">
        <f ca="1">IF(ValuesEntered,IF(ROW()-ROW(Amortization[[#Headers],[interest]])=1,-IPMT(InterestRate/12,1,DurationOfLoan-ROWS($C$4:C6)+1,Amortization[[#This Row],[opening
balance]]),IFERROR(-IPMT(InterestRate/12,1,Amortization[[#This Row],['#
remaining]],D7),0)),0)</f>
        <v>2077.3721513418304</v>
      </c>
      <c r="F6" s="10">
        <f ca="1">IFERROR(IF(AND(ValuesEntered,Amortization[[#This Row],[payment
date]]&lt;&gt;""),-PPMT(InterestRate/12,1,DurationOfLoan-ROWS($C$4:C6)+1,Amortization[[#This Row],[opening
balance]]),""),0)</f>
        <v>383.49925839293928</v>
      </c>
      <c r="G6" s="10">
        <f ca="1">IF(Amortization[[#This Row],[payment
date]]="",0,PropertyTaxAmount)</f>
        <v>375</v>
      </c>
      <c r="H6" s="10">
        <f ca="1">IF(Amortization[[#This Row],[payment
date]]="",0,Amortization[[#This Row],[interest]]+Amortization[[#This Row],[principal]]+Amortization[[#This Row],[property
tax]])</f>
        <v>2835.8714097347697</v>
      </c>
      <c r="I6" s="10">
        <f ca="1">IF(Amortization[[#This Row],[payment
date]]="",0,Amortization[[#This Row],[opening
balance]]-Amortization[[#This Row],[principal]])</f>
        <v>398855.4530576315</v>
      </c>
      <c r="J6" s="14">
        <f ca="1">IF(Amortization[[#This Row],[closing
balance]]&gt;0,LastRow-ROW(),0)</f>
        <v>357</v>
      </c>
    </row>
    <row r="7" spans="1:10" ht="15" customHeight="1" x14ac:dyDescent="0.25">
      <c r="B7" s="11">
        <f>ROWS($B$4:B7)</f>
        <v>4</v>
      </c>
      <c r="C7" s="15">
        <f ca="1">IF(ValuesEntered,IF(Amortization[[#This Row],['#]]&lt;=DurationOfLoan,IF(ROW()-ROW(Amortization[[#Headers],[payment
date]])=1,LoanStart,IF(I6&gt;0,EDATE(C6,1),"")),""),"")</f>
        <v>45061</v>
      </c>
      <c r="D7" s="10">
        <f ca="1">IF(ROW()-ROW(Amortization[[#Headers],[opening
balance]])=1,LoanAmount,IF(Amortization[[#This Row],[payment
date]]="",0,INDEX(Amortization[], ROW()-4,8)))</f>
        <v>398855.4530576315</v>
      </c>
      <c r="E7" s="10">
        <f ca="1">IF(ValuesEntered,IF(ROW()-ROW(Amortization[[#Headers],[interest]])=1,-IPMT(InterestRate/12,1,DurationOfLoan-ROWS($C$4:C7)+1,Amortization[[#This Row],[opening
balance]]),IFERROR(-IPMT(InterestRate/12,1,Amortization[[#This Row],['#
remaining]],D8),0)),0)</f>
        <v>2075.3643562878528</v>
      </c>
      <c r="F7" s="10">
        <f ca="1">IFERROR(IF(AND(ValuesEntered,Amortization[[#This Row],[payment
date]]&lt;&gt;""),-PPMT(InterestRate/12,1,DurationOfLoan-ROWS($C$4:C7)+1,Amortization[[#This Row],[opening
balance]]),""),0)</f>
        <v>385.49665036373574</v>
      </c>
      <c r="G7" s="10">
        <f ca="1">IF(Amortization[[#This Row],[payment
date]]="",0,PropertyTaxAmount)</f>
        <v>375</v>
      </c>
      <c r="H7" s="10">
        <f ca="1">IF(Amortization[[#This Row],[payment
date]]="",0,Amortization[[#This Row],[interest]]+Amortization[[#This Row],[principal]]+Amortization[[#This Row],[property
tax]])</f>
        <v>2835.8610066515885</v>
      </c>
      <c r="I7" s="10">
        <f ca="1">IF(Amortization[[#This Row],[payment
date]]="",0,Amortization[[#This Row],[opening
balance]]-Amortization[[#This Row],[principal]])</f>
        <v>398469.95640726777</v>
      </c>
      <c r="J7" s="14">
        <f ca="1">IF(Amortization[[#This Row],[closing
balance]]&gt;0,LastRow-ROW(),0)</f>
        <v>356</v>
      </c>
    </row>
    <row r="8" spans="1:10" ht="15" customHeight="1" x14ac:dyDescent="0.25">
      <c r="B8" s="11">
        <f>ROWS($B$4:B8)</f>
        <v>5</v>
      </c>
      <c r="C8" s="15">
        <f ca="1">IF(ValuesEntered,IF(Amortization[[#This Row],['#]]&lt;=DurationOfLoan,IF(ROW()-ROW(Amortization[[#Headers],[payment
date]])=1,LoanStart,IF(I7&gt;0,EDATE(C7,1),"")),""),"")</f>
        <v>45092</v>
      </c>
      <c r="D8" s="10">
        <f ca="1">IF(ROW()-ROW(Amortization[[#Headers],[opening
balance]])=1,LoanAmount,IF(Amortization[[#This Row],[payment
date]]="",0,INDEX(Amortization[], ROW()-4,8)))</f>
        <v>398469.95640726777</v>
      </c>
      <c r="E8" s="10">
        <f ca="1">IF(ValuesEntered,IF(ROW()-ROW(Amortization[[#Headers],[interest]])=1,-IPMT(InterestRate/12,1,DurationOfLoan-ROWS($C$4:C8)+1,Amortization[[#This Row],[opening
balance]]),IFERROR(-IPMT(InterestRate/12,1,Amortization[[#This Row],['#
remaining]],D9),0)),0)</f>
        <v>2073.3461039679687</v>
      </c>
      <c r="F8" s="10">
        <f ca="1">IFERROR(IF(AND(ValuesEntered,Amortization[[#This Row],[payment
date]]&lt;&gt;""),-PPMT(InterestRate/12,1,DurationOfLoan-ROWS($C$4:C8)+1,Amortization[[#This Row],[opening
balance]]),""),0)</f>
        <v>387.50444541771355</v>
      </c>
      <c r="G8" s="10">
        <f ca="1">IF(Amortization[[#This Row],[payment
date]]="",0,PropertyTaxAmount)</f>
        <v>375</v>
      </c>
      <c r="H8" s="10">
        <f ca="1">IF(Amortization[[#This Row],[payment
date]]="",0,Amortization[[#This Row],[interest]]+Amortization[[#This Row],[principal]]+Amortization[[#This Row],[property
tax]])</f>
        <v>2835.8505493856824</v>
      </c>
      <c r="I8" s="10">
        <f ca="1">IF(Amortization[[#This Row],[payment
date]]="",0,Amortization[[#This Row],[opening
balance]]-Amortization[[#This Row],[principal]])</f>
        <v>398082.45196185005</v>
      </c>
      <c r="J8" s="14">
        <f ca="1">IF(Amortization[[#This Row],[closing
balance]]&gt;0,LastRow-ROW(),0)</f>
        <v>355</v>
      </c>
    </row>
    <row r="9" spans="1:10" ht="15" customHeight="1" x14ac:dyDescent="0.25">
      <c r="B9" s="11">
        <f>ROWS($B$4:B9)</f>
        <v>6</v>
      </c>
      <c r="C9" s="15">
        <f ca="1">IF(ValuesEntered,IF(Amortization[[#This Row],['#]]&lt;=DurationOfLoan,IF(ROW()-ROW(Amortization[[#Headers],[payment
date]])=1,LoanStart,IF(I8&gt;0,EDATE(C8,1),"")),""),"")</f>
        <v>45122</v>
      </c>
      <c r="D9" s="10">
        <f ca="1">IF(ROW()-ROW(Amortization[[#Headers],[opening
balance]])=1,LoanAmount,IF(Amortization[[#This Row],[payment
date]]="",0,INDEX(Amortization[], ROW()-4,8)))</f>
        <v>398082.45196185005</v>
      </c>
      <c r="E9" s="10">
        <f ca="1">IF(ValuesEntered,IF(ROW()-ROW(Amortization[[#Headers],[interest]])=1,-IPMT(InterestRate/12,1,DurationOfLoan-ROWS($C$4:C9)+1,Amortization[[#This Row],[opening
balance]]),IFERROR(-IPMT(InterestRate/12,1,Amortization[[#This Row],['#
remaining]],D10),0)),0)</f>
        <v>2071.317339917252</v>
      </c>
      <c r="F9" s="10">
        <f ca="1">IFERROR(IF(AND(ValuesEntered,Amortization[[#This Row],[payment
date]]&lt;&gt;""),-PPMT(InterestRate/12,1,DurationOfLoan-ROWS($C$4:C9)+1,Amortization[[#This Row],[opening
balance]]),""),0)</f>
        <v>389.52269773759741</v>
      </c>
      <c r="G9" s="10">
        <f ca="1">IF(Amortization[[#This Row],[payment
date]]="",0,PropertyTaxAmount)</f>
        <v>375</v>
      </c>
      <c r="H9" s="10">
        <f ca="1">IF(Amortization[[#This Row],[payment
date]]="",0,Amortization[[#This Row],[interest]]+Amortization[[#This Row],[principal]]+Amortization[[#This Row],[property
tax]])</f>
        <v>2835.8400376548493</v>
      </c>
      <c r="I9" s="10">
        <f ca="1">IF(Amortization[[#This Row],[payment
date]]="",0,Amortization[[#This Row],[opening
balance]]-Amortization[[#This Row],[principal]])</f>
        <v>397692.92926411243</v>
      </c>
      <c r="J9" s="14">
        <f ca="1">IF(Amortization[[#This Row],[closing
balance]]&gt;0,LastRow-ROW(),0)</f>
        <v>354</v>
      </c>
    </row>
    <row r="10" spans="1:10" ht="15" customHeight="1" x14ac:dyDescent="0.25">
      <c r="B10" s="11">
        <f>ROWS($B$4:B10)</f>
        <v>7</v>
      </c>
      <c r="C10" s="15">
        <f ca="1">IF(ValuesEntered,IF(Amortization[[#This Row],['#]]&lt;=DurationOfLoan,IF(ROW()-ROW(Amortization[[#Headers],[payment
date]])=1,LoanStart,IF(I9&gt;0,EDATE(C9,1),"")),""),"")</f>
        <v>45153</v>
      </c>
      <c r="D10" s="10">
        <f ca="1">IF(ROW()-ROW(Amortization[[#Headers],[opening
balance]])=1,LoanAmount,IF(Amortization[[#This Row],[payment
date]]="",0,INDEX(Amortization[], ROW()-4,8)))</f>
        <v>397692.92926411243</v>
      </c>
      <c r="E10" s="10">
        <f ca="1">IF(ValuesEntered,IF(ROW()-ROW(Amortization[[#Headers],[interest]])=1,-IPMT(InterestRate/12,1,DurationOfLoan-ROWS($C$4:C10)+1,Amortization[[#This Row],[opening
balance]]),IFERROR(-IPMT(InterestRate/12,1,Amortization[[#This Row],['#
remaining]],D11),0)),0)</f>
        <v>2069.2780093871047</v>
      </c>
      <c r="F10" s="10">
        <f ca="1">IFERROR(IF(AND(ValuesEntered,Amortization[[#This Row],[payment
date]]&lt;&gt;""),-PPMT(InterestRate/12,1,DurationOfLoan-ROWS($C$4:C10)+1,Amortization[[#This Row],[opening
balance]]),""),0)</f>
        <v>391.55146178831416</v>
      </c>
      <c r="G10" s="10">
        <f ca="1">IF(Amortization[[#This Row],[payment
date]]="",0,PropertyTaxAmount)</f>
        <v>375</v>
      </c>
      <c r="H10" s="10">
        <f ca="1">IF(Amortization[[#This Row],[payment
date]]="",0,Amortization[[#This Row],[interest]]+Amortization[[#This Row],[principal]]+Amortization[[#This Row],[property
tax]])</f>
        <v>2835.8294711754188</v>
      </c>
      <c r="I10" s="10">
        <f ca="1">IF(Amortization[[#This Row],[payment
date]]="",0,Amortization[[#This Row],[opening
balance]]-Amortization[[#This Row],[principal]])</f>
        <v>397301.37780232413</v>
      </c>
      <c r="J10" s="14">
        <f ca="1">IF(Amortization[[#This Row],[closing
balance]]&gt;0,LastRow-ROW(),0)</f>
        <v>353</v>
      </c>
    </row>
    <row r="11" spans="1:10" ht="15" customHeight="1" x14ac:dyDescent="0.25">
      <c r="B11" s="11">
        <f>ROWS($B$4:B11)</f>
        <v>8</v>
      </c>
      <c r="C11" s="15">
        <f ca="1">IF(ValuesEntered,IF(Amortization[[#This Row],['#]]&lt;=DurationOfLoan,IF(ROW()-ROW(Amortization[[#Headers],[payment
date]])=1,LoanStart,IF(I10&gt;0,EDATE(C10,1),"")),""),"")</f>
        <v>45184</v>
      </c>
      <c r="D11" s="10">
        <f ca="1">IF(ROW()-ROW(Amortization[[#Headers],[opening
balance]])=1,LoanAmount,IF(Amortization[[#This Row],[payment
date]]="",0,INDEX(Amortization[], ROW()-4,8)))</f>
        <v>397301.37780232413</v>
      </c>
      <c r="E11" s="10">
        <f ca="1">IF(ValuesEntered,IF(ROW()-ROW(Amortization[[#Headers],[interest]])=1,-IPMT(InterestRate/12,1,DurationOfLoan-ROWS($C$4:C11)+1,Amortization[[#This Row],[opening
balance]]),IFERROR(-IPMT(InterestRate/12,1,Amortization[[#This Row],['#
remaining]],D12),0)),0)</f>
        <v>2067.2280573437793</v>
      </c>
      <c r="F11" s="10">
        <f ca="1">IFERROR(IF(AND(ValuesEntered,Amortization[[#This Row],[payment
date]]&lt;&gt;""),-PPMT(InterestRate/12,1,DurationOfLoan-ROWS($C$4:C11)+1,Amortization[[#This Row],[opening
balance]]),""),0)</f>
        <v>393.59079231846164</v>
      </c>
      <c r="G11" s="10">
        <f ca="1">IF(Amortization[[#This Row],[payment
date]]="",0,PropertyTaxAmount)</f>
        <v>375</v>
      </c>
      <c r="H11" s="10">
        <f ca="1">IF(Amortization[[#This Row],[payment
date]]="",0,Amortization[[#This Row],[interest]]+Amortization[[#This Row],[principal]]+Amortization[[#This Row],[property
tax]])</f>
        <v>2835.8188496622411</v>
      </c>
      <c r="I11" s="10">
        <f ca="1">IF(Amortization[[#This Row],[payment
date]]="",0,Amortization[[#This Row],[opening
balance]]-Amortization[[#This Row],[principal]])</f>
        <v>396907.78701000568</v>
      </c>
      <c r="J11" s="14">
        <f ca="1">IF(Amortization[[#This Row],[closing
balance]]&gt;0,LastRow-ROW(),0)</f>
        <v>352</v>
      </c>
    </row>
    <row r="12" spans="1:10" ht="15" customHeight="1" x14ac:dyDescent="0.25">
      <c r="B12" s="11">
        <f>ROWS($B$4:B12)</f>
        <v>9</v>
      </c>
      <c r="C12" s="15">
        <f ca="1">IF(ValuesEntered,IF(Amortization[[#This Row],['#]]&lt;=DurationOfLoan,IF(ROW()-ROW(Amortization[[#Headers],[payment
date]])=1,LoanStart,IF(I11&gt;0,EDATE(C11,1),"")),""),"")</f>
        <v>45214</v>
      </c>
      <c r="D12" s="10">
        <f ca="1">IF(ROW()-ROW(Amortization[[#Headers],[opening
balance]])=1,LoanAmount,IF(Amortization[[#This Row],[payment
date]]="",0,INDEX(Amortization[], ROW()-4,8)))</f>
        <v>396907.78701000568</v>
      </c>
      <c r="E12" s="10">
        <f ca="1">IF(ValuesEntered,IF(ROW()-ROW(Amortization[[#Headers],[interest]])=1,-IPMT(InterestRate/12,1,DurationOfLoan-ROWS($C$4:C12)+1,Amortization[[#This Row],[opening
balance]]),IFERROR(-IPMT(InterestRate/12,1,Amortization[[#This Row],['#
remaining]],D13),0)),0)</f>
        <v>2065.1674284668952</v>
      </c>
      <c r="F12" s="10">
        <f ca="1">IFERROR(IF(AND(ValuesEntered,Amortization[[#This Row],[payment
date]]&lt;&gt;""),-PPMT(InterestRate/12,1,DurationOfLoan-ROWS($C$4:C12)+1,Amortization[[#This Row],[opening
balance]]),""),0)</f>
        <v>395.64074436178691</v>
      </c>
      <c r="G12" s="10">
        <f ca="1">IF(Amortization[[#This Row],[payment
date]]="",0,PropertyTaxAmount)</f>
        <v>375</v>
      </c>
      <c r="H12" s="10">
        <f ca="1">IF(Amortization[[#This Row],[payment
date]]="",0,Amortization[[#This Row],[interest]]+Amortization[[#This Row],[principal]]+Amortization[[#This Row],[property
tax]])</f>
        <v>2835.808172828682</v>
      </c>
      <c r="I12" s="10">
        <f ca="1">IF(Amortization[[#This Row],[payment
date]]="",0,Amortization[[#This Row],[opening
balance]]-Amortization[[#This Row],[principal]])</f>
        <v>396512.14626564388</v>
      </c>
      <c r="J12" s="14">
        <f ca="1">IF(Amortization[[#This Row],[closing
balance]]&gt;0,LastRow-ROW(),0)</f>
        <v>351</v>
      </c>
    </row>
    <row r="13" spans="1:10" ht="15" customHeight="1" x14ac:dyDescent="0.25">
      <c r="B13" s="11">
        <f>ROWS($B$4:B13)</f>
        <v>10</v>
      </c>
      <c r="C13" s="15">
        <f ca="1">IF(ValuesEntered,IF(Amortization[[#This Row],['#]]&lt;=DurationOfLoan,IF(ROW()-ROW(Amortization[[#Headers],[payment
date]])=1,LoanStart,IF(I12&gt;0,EDATE(C12,1),"")),""),"")</f>
        <v>45245</v>
      </c>
      <c r="D13" s="10">
        <f ca="1">IF(ROW()-ROW(Amortization[[#Headers],[opening
balance]])=1,LoanAmount,IF(Amortization[[#This Row],[payment
date]]="",0,INDEX(Amortization[], ROW()-4,8)))</f>
        <v>396512.14626564388</v>
      </c>
      <c r="E13" s="10">
        <f ca="1">IF(ValuesEntered,IF(ROW()-ROW(Amortization[[#Headers],[interest]])=1,-IPMT(InterestRate/12,1,DurationOfLoan-ROWS($C$4:C13)+1,Amortization[[#This Row],[opening
balance]]),IFERROR(-IPMT(InterestRate/12,1,Amortization[[#This Row],['#
remaining]],D14),0)),0)</f>
        <v>2063.0960671479434</v>
      </c>
      <c r="F13" s="10">
        <f ca="1">IFERROR(IF(AND(ValuesEntered,Amortization[[#This Row],[payment
date]]&lt;&gt;""),-PPMT(InterestRate/12,1,DurationOfLoan-ROWS($C$4:C13)+1,Amortization[[#This Row],[opening
balance]]),""),0)</f>
        <v>397.70137323867135</v>
      </c>
      <c r="G13" s="10">
        <f ca="1">IF(Amortization[[#This Row],[payment
date]]="",0,PropertyTaxAmount)</f>
        <v>375</v>
      </c>
      <c r="H13" s="10">
        <f ca="1">IF(Amortization[[#This Row],[payment
date]]="",0,Amortization[[#This Row],[interest]]+Amortization[[#This Row],[principal]]+Amortization[[#This Row],[property
tax]])</f>
        <v>2835.7974403866147</v>
      </c>
      <c r="I13" s="10">
        <f ca="1">IF(Amortization[[#This Row],[payment
date]]="",0,Amortization[[#This Row],[opening
balance]]-Amortization[[#This Row],[principal]])</f>
        <v>396114.44489240518</v>
      </c>
      <c r="J13" s="14">
        <f ca="1">IF(Amortization[[#This Row],[closing
balance]]&gt;0,LastRow-ROW(),0)</f>
        <v>350</v>
      </c>
    </row>
    <row r="14" spans="1:10" ht="15" customHeight="1" x14ac:dyDescent="0.25">
      <c r="B14" s="11">
        <f>ROWS($B$4:B14)</f>
        <v>11</v>
      </c>
      <c r="C14" s="15">
        <f ca="1">IF(ValuesEntered,IF(Amortization[[#This Row],['#]]&lt;=DurationOfLoan,IF(ROW()-ROW(Amortization[[#Headers],[payment
date]])=1,LoanStart,IF(I13&gt;0,EDATE(C13,1),"")),""),"")</f>
        <v>45275</v>
      </c>
      <c r="D14" s="10">
        <f ca="1">IF(ROW()-ROW(Amortization[[#Headers],[opening
balance]])=1,LoanAmount,IF(Amortization[[#This Row],[payment
date]]="",0,INDEX(Amortization[], ROW()-4,8)))</f>
        <v>396114.44489240518</v>
      </c>
      <c r="E14" s="10">
        <f ca="1">IF(ValuesEntered,IF(ROW()-ROW(Amortization[[#Headers],[interest]])=1,-IPMT(InterestRate/12,1,DurationOfLoan-ROWS($C$4:C14)+1,Amortization[[#This Row],[opening
balance]]),IFERROR(-IPMT(InterestRate/12,1,Amortization[[#This Row],['#
remaining]],D15),0)),0)</f>
        <v>2061.013917488789</v>
      </c>
      <c r="F14" s="10">
        <f ca="1">IFERROR(IF(AND(ValuesEntered,Amortization[[#This Row],[payment
date]]&lt;&gt;""),-PPMT(InterestRate/12,1,DurationOfLoan-ROWS($C$4:C14)+1,Amortization[[#This Row],[opening
balance]]),""),0)</f>
        <v>399.77273455762258</v>
      </c>
      <c r="G14" s="10">
        <f ca="1">IF(Amortization[[#This Row],[payment
date]]="",0,PropertyTaxAmount)</f>
        <v>375</v>
      </c>
      <c r="H14" s="10">
        <f ca="1">IF(Amortization[[#This Row],[payment
date]]="",0,Amortization[[#This Row],[interest]]+Amortization[[#This Row],[principal]]+Amortization[[#This Row],[property
tax]])</f>
        <v>2835.7866520464117</v>
      </c>
      <c r="I14" s="10">
        <f ca="1">IF(Amortization[[#This Row],[payment
date]]="",0,Amortization[[#This Row],[opening
balance]]-Amortization[[#This Row],[principal]])</f>
        <v>395714.67215784756</v>
      </c>
      <c r="J14" s="14">
        <f ca="1">IF(Amortization[[#This Row],[closing
balance]]&gt;0,LastRow-ROW(),0)</f>
        <v>349</v>
      </c>
    </row>
    <row r="15" spans="1:10" ht="15" customHeight="1" x14ac:dyDescent="0.25">
      <c r="B15" s="11">
        <f>ROWS($B$4:B15)</f>
        <v>12</v>
      </c>
      <c r="C15" s="15">
        <f ca="1">IF(ValuesEntered,IF(Amortization[[#This Row],['#]]&lt;=DurationOfLoan,IF(ROW()-ROW(Amortization[[#Headers],[payment
date]])=1,LoanStart,IF(I14&gt;0,EDATE(C14,1),"")),""),"")</f>
        <v>45306</v>
      </c>
      <c r="D15" s="10">
        <f ca="1">IF(ROW()-ROW(Amortization[[#Headers],[opening
balance]])=1,LoanAmount,IF(Amortization[[#This Row],[payment
date]]="",0,INDEX(Amortization[], ROW()-4,8)))</f>
        <v>395714.67215784756</v>
      </c>
      <c r="E15" s="10">
        <f ca="1">IF(ValuesEntered,IF(ROW()-ROW(Amortization[[#Headers],[interest]])=1,-IPMT(InterestRate/12,1,DurationOfLoan-ROWS($C$4:C15)+1,Amortization[[#This Row],[opening
balance]]),IFERROR(-IPMT(InterestRate/12,1,Amortization[[#This Row],['#
remaining]],D16),0)),0)</f>
        <v>2058.9209233001602</v>
      </c>
      <c r="F15" s="10">
        <f ca="1">IFERROR(IF(AND(ValuesEntered,Amortization[[#This Row],[payment
date]]&lt;&gt;""),-PPMT(InterestRate/12,1,DurationOfLoan-ROWS($C$4:C15)+1,Amortization[[#This Row],[opening
balance]]),""),0)</f>
        <v>401.85488421677701</v>
      </c>
      <c r="G15" s="10">
        <f ca="1">IF(Amortization[[#This Row],[payment
date]]="",0,PropertyTaxAmount)</f>
        <v>375</v>
      </c>
      <c r="H15" s="10">
        <f ca="1">IF(Amortization[[#This Row],[payment
date]]="",0,Amortization[[#This Row],[interest]]+Amortization[[#This Row],[principal]]+Amortization[[#This Row],[property
tax]])</f>
        <v>2835.7758075169372</v>
      </c>
      <c r="I15" s="10">
        <f ca="1">IF(Amortization[[#This Row],[payment
date]]="",0,Amortization[[#This Row],[opening
balance]]-Amortization[[#This Row],[principal]])</f>
        <v>395312.81727363076</v>
      </c>
      <c r="J15" s="14">
        <f ca="1">IF(Amortization[[#This Row],[closing
balance]]&gt;0,LastRow-ROW(),0)</f>
        <v>348</v>
      </c>
    </row>
    <row r="16" spans="1:10" ht="15" customHeight="1" x14ac:dyDescent="0.25">
      <c r="B16" s="11">
        <f>ROWS($B$4:B16)</f>
        <v>13</v>
      </c>
      <c r="C16" s="15">
        <f ca="1">IF(ValuesEntered,IF(Amortization[[#This Row],['#]]&lt;=DurationOfLoan,IF(ROW()-ROW(Amortization[[#Headers],[payment
date]])=1,LoanStart,IF(I15&gt;0,EDATE(C15,1),"")),""),"")</f>
        <v>45337</v>
      </c>
      <c r="D16" s="10">
        <f ca="1">IF(ROW()-ROW(Amortization[[#Headers],[opening
balance]])=1,LoanAmount,IF(Amortization[[#This Row],[payment
date]]="",0,INDEX(Amortization[], ROW()-4,8)))</f>
        <v>395312.81727363076</v>
      </c>
      <c r="E16" s="10">
        <f ca="1">IF(ValuesEntered,IF(ROW()-ROW(Amortization[[#Headers],[interest]])=1,-IPMT(InterestRate/12,1,DurationOfLoan-ROWS($C$4:C16)+1,Amortization[[#This Row],[opening
balance]]),IFERROR(-IPMT(InterestRate/12,1,Amortization[[#This Row],['#
remaining]],D17),0)),0)</f>
        <v>2056.8170281001321</v>
      </c>
      <c r="F16" s="10">
        <f ca="1">IFERROR(IF(AND(ValuesEntered,Amortization[[#This Row],[payment
date]]&lt;&gt;""),-PPMT(InterestRate/12,1,DurationOfLoan-ROWS($C$4:C16)+1,Amortization[[#This Row],[opening
balance]]),""),0)</f>
        <v>403.9478784054059</v>
      </c>
      <c r="G16" s="10">
        <f ca="1">IF(Amortization[[#This Row],[payment
date]]="",0,PropertyTaxAmount)</f>
        <v>375</v>
      </c>
      <c r="H16" s="10">
        <f ca="1">IF(Amortization[[#This Row],[payment
date]]="",0,Amortization[[#This Row],[interest]]+Amortization[[#This Row],[principal]]+Amortization[[#This Row],[property
tax]])</f>
        <v>2835.764906505538</v>
      </c>
      <c r="I16" s="10">
        <f ca="1">IF(Amortization[[#This Row],[payment
date]]="",0,Amortization[[#This Row],[opening
balance]]-Amortization[[#This Row],[principal]])</f>
        <v>394908.86939522537</v>
      </c>
      <c r="J16" s="14">
        <f ca="1">IF(Amortization[[#This Row],[closing
balance]]&gt;0,LastRow-ROW(),0)</f>
        <v>347</v>
      </c>
    </row>
    <row r="17" spans="2:10" ht="15" customHeight="1" x14ac:dyDescent="0.25">
      <c r="B17" s="11">
        <f>ROWS($B$4:B17)</f>
        <v>14</v>
      </c>
      <c r="C17" s="15">
        <f ca="1">IF(ValuesEntered,IF(Amortization[[#This Row],['#]]&lt;=DurationOfLoan,IF(ROW()-ROW(Amortization[[#Headers],[payment
date]])=1,LoanStart,IF(I16&gt;0,EDATE(C16,1),"")),""),"")</f>
        <v>45366</v>
      </c>
      <c r="D17" s="10">
        <f ca="1">IF(ROW()-ROW(Amortization[[#Headers],[opening
balance]])=1,LoanAmount,IF(Amortization[[#This Row],[payment
date]]="",0,INDEX(Amortization[], ROW()-4,8)))</f>
        <v>394908.86939522537</v>
      </c>
      <c r="E17" s="10">
        <f ca="1">IF(ValuesEntered,IF(ROW()-ROW(Amortization[[#Headers],[interest]])=1,-IPMT(InterestRate/12,1,DurationOfLoan-ROWS($C$4:C17)+1,Amortization[[#This Row],[opening
balance]]),IFERROR(-IPMT(InterestRate/12,1,Amortization[[#This Row],['#
remaining]],D18),0)),0)</f>
        <v>2054.7021751126035</v>
      </c>
      <c r="F17" s="10">
        <f ca="1">IFERROR(IF(AND(ValuesEntered,Amortization[[#This Row],[payment
date]]&lt;&gt;""),-PPMT(InterestRate/12,1,DurationOfLoan-ROWS($C$4:C17)+1,Amortization[[#This Row],[opening
balance]]),""),0)</f>
        <v>406.05177360543405</v>
      </c>
      <c r="G17" s="10">
        <f ca="1">IF(Amortization[[#This Row],[payment
date]]="",0,PropertyTaxAmount)</f>
        <v>375</v>
      </c>
      <c r="H17" s="10">
        <f ca="1">IF(Amortization[[#This Row],[payment
date]]="",0,Amortization[[#This Row],[interest]]+Amortization[[#This Row],[principal]]+Amortization[[#This Row],[property
tax]])</f>
        <v>2835.7539487180375</v>
      </c>
      <c r="I17" s="10">
        <f ca="1">IF(Amortization[[#This Row],[payment
date]]="",0,Amortization[[#This Row],[opening
balance]]-Amortization[[#This Row],[principal]])</f>
        <v>394502.81762161991</v>
      </c>
      <c r="J17" s="14">
        <f ca="1">IF(Amortization[[#This Row],[closing
balance]]&gt;0,LastRow-ROW(),0)</f>
        <v>346</v>
      </c>
    </row>
    <row r="18" spans="2:10" ht="15" customHeight="1" x14ac:dyDescent="0.25">
      <c r="B18" s="11">
        <f>ROWS($B$4:B18)</f>
        <v>15</v>
      </c>
      <c r="C18" s="15">
        <f ca="1">IF(ValuesEntered,IF(Amortization[[#This Row],['#]]&lt;=DurationOfLoan,IF(ROW()-ROW(Amortization[[#Headers],[payment
date]])=1,LoanStart,IF(I17&gt;0,EDATE(C17,1),"")),""),"")</f>
        <v>45397</v>
      </c>
      <c r="D18" s="10">
        <f ca="1">IF(ROW()-ROW(Amortization[[#Headers],[opening
balance]])=1,LoanAmount,IF(Amortization[[#This Row],[payment
date]]="",0,INDEX(Amortization[], ROW()-4,8)))</f>
        <v>394502.81762161991</v>
      </c>
      <c r="E18" s="10">
        <f ca="1">IF(ValuesEntered,IF(ROW()-ROW(Amortization[[#Headers],[interest]])=1,-IPMT(InterestRate/12,1,DurationOfLoan-ROWS($C$4:C18)+1,Amortization[[#This Row],[opening
balance]]),IFERROR(-IPMT(InterestRate/12,1,Amortization[[#This Row],['#
remaining]],D19),0)),0)</f>
        <v>2052.5763072657651</v>
      </c>
      <c r="F18" s="10">
        <f ca="1">IFERROR(IF(AND(ValuesEntered,Amortization[[#This Row],[payment
date]]&lt;&gt;""),-PPMT(InterestRate/12,1,DurationOfLoan-ROWS($C$4:C18)+1,Amortization[[#This Row],[opening
balance]]),""),0)</f>
        <v>408.1666265929623</v>
      </c>
      <c r="G18" s="10">
        <f ca="1">IF(Amortization[[#This Row],[payment
date]]="",0,PropertyTaxAmount)</f>
        <v>375</v>
      </c>
      <c r="H18" s="10">
        <f ca="1">IF(Amortization[[#This Row],[payment
date]]="",0,Amortization[[#This Row],[interest]]+Amortization[[#This Row],[principal]]+Amortization[[#This Row],[property
tax]])</f>
        <v>2835.7429338587272</v>
      </c>
      <c r="I18" s="10">
        <f ca="1">IF(Amortization[[#This Row],[payment
date]]="",0,Amortization[[#This Row],[opening
balance]]-Amortization[[#This Row],[principal]])</f>
        <v>394094.65099502692</v>
      </c>
      <c r="J18" s="14">
        <f ca="1">IF(Amortization[[#This Row],[closing
balance]]&gt;0,LastRow-ROW(),0)</f>
        <v>345</v>
      </c>
    </row>
    <row r="19" spans="2:10" ht="15" customHeight="1" x14ac:dyDescent="0.25">
      <c r="B19" s="11">
        <f>ROWS($B$4:B19)</f>
        <v>16</v>
      </c>
      <c r="C19" s="15">
        <f ca="1">IF(ValuesEntered,IF(Amortization[[#This Row],['#]]&lt;=DurationOfLoan,IF(ROW()-ROW(Amortization[[#Headers],[payment
date]])=1,LoanStart,IF(I18&gt;0,EDATE(C18,1),"")),""),"")</f>
        <v>45427</v>
      </c>
      <c r="D19" s="10">
        <f ca="1">IF(ROW()-ROW(Amortization[[#Headers],[opening
balance]])=1,LoanAmount,IF(Amortization[[#This Row],[payment
date]]="",0,INDEX(Amortization[], ROW()-4,8)))</f>
        <v>394094.65099502692</v>
      </c>
      <c r="E19" s="10">
        <f ca="1">IF(ValuesEntered,IF(ROW()-ROW(Amortization[[#Headers],[interest]])=1,-IPMT(InterestRate/12,1,DurationOfLoan-ROWS($C$4:C19)+1,Amortization[[#This Row],[opening
balance]]),IFERROR(-IPMT(InterestRate/12,1,Amortization[[#This Row],['#
remaining]],D20),0)),0)</f>
        <v>2050.4393671905577</v>
      </c>
      <c r="F19" s="10">
        <f ca="1">IFERROR(IF(AND(ValuesEntered,Amortization[[#This Row],[payment
date]]&lt;&gt;""),-PPMT(InterestRate/12,1,DurationOfLoan-ROWS($C$4:C19)+1,Amortization[[#This Row],[opening
balance]]),""),0)</f>
        <v>410.29249443980075</v>
      </c>
      <c r="G19" s="10">
        <f ca="1">IF(Amortization[[#This Row],[payment
date]]="",0,PropertyTaxAmount)</f>
        <v>375</v>
      </c>
      <c r="H19" s="10">
        <f ca="1">IF(Amortization[[#This Row],[payment
date]]="",0,Amortization[[#This Row],[interest]]+Amortization[[#This Row],[principal]]+Amortization[[#This Row],[property
tax]])</f>
        <v>2835.7318616303583</v>
      </c>
      <c r="I19" s="10">
        <f ca="1">IF(Amortization[[#This Row],[payment
date]]="",0,Amortization[[#This Row],[opening
balance]]-Amortization[[#This Row],[principal]])</f>
        <v>393684.35850058711</v>
      </c>
      <c r="J19" s="14">
        <f ca="1">IF(Amortization[[#This Row],[closing
balance]]&gt;0,LastRow-ROW(),0)</f>
        <v>344</v>
      </c>
    </row>
    <row r="20" spans="2:10" ht="15" customHeight="1" x14ac:dyDescent="0.25">
      <c r="B20" s="11">
        <f>ROWS($B$4:B20)</f>
        <v>17</v>
      </c>
      <c r="C20" s="15">
        <f ca="1">IF(ValuesEntered,IF(Amortization[[#This Row],['#]]&lt;=DurationOfLoan,IF(ROW()-ROW(Amortization[[#Headers],[payment
date]])=1,LoanStart,IF(I19&gt;0,EDATE(C19,1),"")),""),"")</f>
        <v>45458</v>
      </c>
      <c r="D20" s="10">
        <f ca="1">IF(ROW()-ROW(Amortization[[#Headers],[opening
balance]])=1,LoanAmount,IF(Amortization[[#This Row],[payment
date]]="",0,INDEX(Amortization[], ROW()-4,8)))</f>
        <v>393684.35850058711</v>
      </c>
      <c r="E20" s="10">
        <f ca="1">IF(ValuesEntered,IF(ROW()-ROW(Amortization[[#Headers],[interest]])=1,-IPMT(InterestRate/12,1,DurationOfLoan-ROWS($C$4:C20)+1,Amortization[[#This Row],[opening
balance]]),IFERROR(-IPMT(InterestRate/12,1,Amortization[[#This Row],['#
remaining]],D21),0)),0)</f>
        <v>2048.2912972191252</v>
      </c>
      <c r="F20" s="10">
        <f ca="1">IFERROR(IF(AND(ValuesEntered,Amortization[[#This Row],[payment
date]]&lt;&gt;""),-PPMT(InterestRate/12,1,DurationOfLoan-ROWS($C$4:C20)+1,Amortization[[#This Row],[opening
balance]]),""),0)</f>
        <v>412.4294345150081</v>
      </c>
      <c r="G20" s="10">
        <f ca="1">IF(Amortization[[#This Row],[payment
date]]="",0,PropertyTaxAmount)</f>
        <v>375</v>
      </c>
      <c r="H20" s="10">
        <f ca="1">IF(Amortization[[#This Row],[payment
date]]="",0,Amortization[[#This Row],[interest]]+Amortization[[#This Row],[principal]]+Amortization[[#This Row],[property
tax]])</f>
        <v>2835.7207317341336</v>
      </c>
      <c r="I20" s="10">
        <f ca="1">IF(Amortization[[#This Row],[payment
date]]="",0,Amortization[[#This Row],[opening
balance]]-Amortization[[#This Row],[principal]])</f>
        <v>393271.9290660721</v>
      </c>
      <c r="J20" s="14">
        <f ca="1">IF(Amortization[[#This Row],[closing
balance]]&gt;0,LastRow-ROW(),0)</f>
        <v>343</v>
      </c>
    </row>
    <row r="21" spans="2:10" ht="15" customHeight="1" x14ac:dyDescent="0.25">
      <c r="B21" s="11">
        <f>ROWS($B$4:B21)</f>
        <v>18</v>
      </c>
      <c r="C21" s="15">
        <f ca="1">IF(ValuesEntered,IF(Amortization[[#This Row],['#]]&lt;=DurationOfLoan,IF(ROW()-ROW(Amortization[[#Headers],[payment
date]])=1,LoanStart,IF(I20&gt;0,EDATE(C20,1),"")),""),"")</f>
        <v>45488</v>
      </c>
      <c r="D21" s="10">
        <f ca="1">IF(ROW()-ROW(Amortization[[#Headers],[opening
balance]])=1,LoanAmount,IF(Amortization[[#This Row],[payment
date]]="",0,INDEX(Amortization[], ROW()-4,8)))</f>
        <v>393271.9290660721</v>
      </c>
      <c r="E21" s="10">
        <f ca="1">IF(ValuesEntered,IF(ROW()-ROW(Amortization[[#Headers],[interest]])=1,-IPMT(InterestRate/12,1,DurationOfLoan-ROWS($C$4:C21)+1,Amortization[[#This Row],[opening
balance]]),IFERROR(-IPMT(InterestRate/12,1,Amortization[[#This Row],['#
remaining]],D22),0)),0)</f>
        <v>2046.1320393832586</v>
      </c>
      <c r="F21" s="10">
        <f ca="1">IFERROR(IF(AND(ValuesEntered,Amortization[[#This Row],[payment
date]]&lt;&gt;""),-PPMT(InterestRate/12,1,DurationOfLoan-ROWS($C$4:C21)+1,Amortization[[#This Row],[opening
balance]]),""),0)</f>
        <v>414.5775044864402</v>
      </c>
      <c r="G21" s="10">
        <f ca="1">IF(Amortization[[#This Row],[payment
date]]="",0,PropertyTaxAmount)</f>
        <v>375</v>
      </c>
      <c r="H21" s="10">
        <f ca="1">IF(Amortization[[#This Row],[payment
date]]="",0,Amortization[[#This Row],[interest]]+Amortization[[#This Row],[principal]]+Amortization[[#This Row],[property
tax]])</f>
        <v>2835.7095438696988</v>
      </c>
      <c r="I21" s="10">
        <f ca="1">IF(Amortization[[#This Row],[payment
date]]="",0,Amortization[[#This Row],[opening
balance]]-Amortization[[#This Row],[principal]])</f>
        <v>392857.35156158567</v>
      </c>
      <c r="J21" s="14">
        <f ca="1">IF(Amortization[[#This Row],[closing
balance]]&gt;0,LastRow-ROW(),0)</f>
        <v>342</v>
      </c>
    </row>
    <row r="22" spans="2:10" ht="15" customHeight="1" x14ac:dyDescent="0.25">
      <c r="B22" s="11">
        <f>ROWS($B$4:B22)</f>
        <v>19</v>
      </c>
      <c r="C22" s="15">
        <f ca="1">IF(ValuesEntered,IF(Amortization[[#This Row],['#]]&lt;=DurationOfLoan,IF(ROW()-ROW(Amortization[[#Headers],[payment
date]])=1,LoanStart,IF(I21&gt;0,EDATE(C21,1),"")),""),"")</f>
        <v>45519</v>
      </c>
      <c r="D22" s="10">
        <f ca="1">IF(ROW()-ROW(Amortization[[#Headers],[opening
balance]])=1,LoanAmount,IF(Amortization[[#This Row],[payment
date]]="",0,INDEX(Amortization[], ROW()-4,8)))</f>
        <v>392857.35156158567</v>
      </c>
      <c r="E22" s="10">
        <f ca="1">IF(ValuesEntered,IF(ROW()-ROW(Amortization[[#Headers],[interest]])=1,-IPMT(InterestRate/12,1,DurationOfLoan-ROWS($C$4:C22)+1,Amortization[[#This Row],[opening
balance]]),IFERROR(-IPMT(InterestRate/12,1,Amortization[[#This Row],['#
remaining]],D23),0)),0)</f>
        <v>2043.96153541283</v>
      </c>
      <c r="F22" s="10">
        <f ca="1">IFERROR(IF(AND(ValuesEntered,Amortization[[#This Row],[payment
date]]&lt;&gt;""),-PPMT(InterestRate/12,1,DurationOfLoan-ROWS($C$4:C22)+1,Amortization[[#This Row],[opening
balance]]),""),0)</f>
        <v>416.73676232230724</v>
      </c>
      <c r="G22" s="10">
        <f ca="1">IF(Amortization[[#This Row],[payment
date]]="",0,PropertyTaxAmount)</f>
        <v>375</v>
      </c>
      <c r="H22" s="10">
        <f ca="1">IF(Amortization[[#This Row],[payment
date]]="",0,Amortization[[#This Row],[interest]]+Amortization[[#This Row],[principal]]+Amortization[[#This Row],[property
tax]])</f>
        <v>2835.6982977351372</v>
      </c>
      <c r="I22" s="10">
        <f ca="1">IF(Amortization[[#This Row],[payment
date]]="",0,Amortization[[#This Row],[opening
balance]]-Amortization[[#This Row],[principal]])</f>
        <v>392440.61479926336</v>
      </c>
      <c r="J22" s="14">
        <f ca="1">IF(Amortization[[#This Row],[closing
balance]]&gt;0,LastRow-ROW(),0)</f>
        <v>341</v>
      </c>
    </row>
    <row r="23" spans="2:10" ht="15" customHeight="1" x14ac:dyDescent="0.25">
      <c r="B23" s="11">
        <f>ROWS($B$4:B23)</f>
        <v>20</v>
      </c>
      <c r="C23" s="15">
        <f ca="1">IF(ValuesEntered,IF(Amortization[[#This Row],['#]]&lt;=DurationOfLoan,IF(ROW()-ROW(Amortization[[#Headers],[payment
date]])=1,LoanStart,IF(I22&gt;0,EDATE(C22,1),"")),""),"")</f>
        <v>45550</v>
      </c>
      <c r="D23" s="10">
        <f ca="1">IF(ROW()-ROW(Amortization[[#Headers],[opening
balance]])=1,LoanAmount,IF(Amortization[[#This Row],[payment
date]]="",0,INDEX(Amortization[], ROW()-4,8)))</f>
        <v>392440.61479926336</v>
      </c>
      <c r="E23" s="10">
        <f ca="1">IF(ValuesEntered,IF(ROW()-ROW(Amortization[[#Headers],[interest]])=1,-IPMT(InterestRate/12,1,DurationOfLoan-ROWS($C$4:C23)+1,Amortization[[#This Row],[opening
balance]]),IFERROR(-IPMT(InterestRate/12,1,Amortization[[#This Row],['#
remaining]],D24),0)),0)</f>
        <v>2041.7797267342221</v>
      </c>
      <c r="F23" s="10">
        <f ca="1">IFERROR(IF(AND(ValuesEntered,Amortization[[#This Row],[payment
date]]&lt;&gt;""),-PPMT(InterestRate/12,1,DurationOfLoan-ROWS($C$4:C23)+1,Amortization[[#This Row],[opening
balance]]),""),0)</f>
        <v>418.90726629273581</v>
      </c>
      <c r="G23" s="10">
        <f ca="1">IF(Amortization[[#This Row],[payment
date]]="",0,PropertyTaxAmount)</f>
        <v>375</v>
      </c>
      <c r="H23" s="10">
        <f ca="1">IF(Amortization[[#This Row],[payment
date]]="",0,Amortization[[#This Row],[interest]]+Amortization[[#This Row],[principal]]+Amortization[[#This Row],[property
tax]])</f>
        <v>2835.6869930269577</v>
      </c>
      <c r="I23" s="10">
        <f ca="1">IF(Amortization[[#This Row],[payment
date]]="",0,Amortization[[#This Row],[opening
balance]]-Amortization[[#This Row],[principal]])</f>
        <v>392021.70753297064</v>
      </c>
      <c r="J23" s="14">
        <f ca="1">IF(Amortization[[#This Row],[closing
balance]]&gt;0,LastRow-ROW(),0)</f>
        <v>340</v>
      </c>
    </row>
    <row r="24" spans="2:10" ht="15" customHeight="1" x14ac:dyDescent="0.25">
      <c r="B24" s="11">
        <f>ROWS($B$4:B24)</f>
        <v>21</v>
      </c>
      <c r="C24" s="15">
        <f ca="1">IF(ValuesEntered,IF(Amortization[[#This Row],['#]]&lt;=DurationOfLoan,IF(ROW()-ROW(Amortization[[#Headers],[payment
date]])=1,LoanStart,IF(I23&gt;0,EDATE(C23,1),"")),""),"")</f>
        <v>45580</v>
      </c>
      <c r="D24" s="10">
        <f ca="1">IF(ROW()-ROW(Amortization[[#Headers],[opening
balance]])=1,LoanAmount,IF(Amortization[[#This Row],[payment
date]]="",0,INDEX(Amortization[], ROW()-4,8)))</f>
        <v>392021.70753297064</v>
      </c>
      <c r="E24" s="10">
        <f ca="1">IF(ValuesEntered,IF(ROW()-ROW(Amortization[[#Headers],[interest]])=1,-IPMT(InterestRate/12,1,DurationOfLoan-ROWS($C$4:C24)+1,Amortization[[#This Row],[opening
balance]]),IFERROR(-IPMT(InterestRate/12,1,Amortization[[#This Row],['#
remaining]],D25),0)),0)</f>
        <v>2039.5865544687463</v>
      </c>
      <c r="F24" s="10">
        <f ca="1">IFERROR(IF(AND(ValuesEntered,Amortization[[#This Row],[payment
date]]&lt;&gt;""),-PPMT(InterestRate/12,1,DurationOfLoan-ROWS($C$4:C24)+1,Amortization[[#This Row],[opening
balance]]),""),0)</f>
        <v>421.08907497134396</v>
      </c>
      <c r="G24" s="10">
        <f ca="1">IF(Amortization[[#This Row],[payment
date]]="",0,PropertyTaxAmount)</f>
        <v>375</v>
      </c>
      <c r="H24" s="10">
        <f ca="1">IF(Amortization[[#This Row],[payment
date]]="",0,Amortization[[#This Row],[interest]]+Amortization[[#This Row],[principal]]+Amortization[[#This Row],[property
tax]])</f>
        <v>2835.6756294400902</v>
      </c>
      <c r="I24" s="10">
        <f ca="1">IF(Amortization[[#This Row],[payment
date]]="",0,Amortization[[#This Row],[opening
balance]]-Amortization[[#This Row],[principal]])</f>
        <v>391600.61845799931</v>
      </c>
      <c r="J24" s="14">
        <f ca="1">IF(Amortization[[#This Row],[closing
balance]]&gt;0,LastRow-ROW(),0)</f>
        <v>339</v>
      </c>
    </row>
    <row r="25" spans="2:10" ht="15" customHeight="1" x14ac:dyDescent="0.25">
      <c r="B25" s="11">
        <f>ROWS($B$4:B25)</f>
        <v>22</v>
      </c>
      <c r="C25" s="15">
        <f ca="1">IF(ValuesEntered,IF(Amortization[[#This Row],['#]]&lt;=DurationOfLoan,IF(ROW()-ROW(Amortization[[#Headers],[payment
date]])=1,LoanStart,IF(I24&gt;0,EDATE(C24,1),"")),""),"")</f>
        <v>45611</v>
      </c>
      <c r="D25" s="10">
        <f ca="1">IF(ROW()-ROW(Amortization[[#Headers],[opening
balance]])=1,LoanAmount,IF(Amortization[[#This Row],[payment
date]]="",0,INDEX(Amortization[], ROW()-4,8)))</f>
        <v>391600.61845799931</v>
      </c>
      <c r="E25" s="10">
        <f ca="1">IF(ValuesEntered,IF(ROW()-ROW(Amortization[[#Headers],[interest]])=1,-IPMT(InterestRate/12,1,DurationOfLoan-ROWS($C$4:C25)+1,Amortization[[#This Row],[opening
balance]]),IFERROR(-IPMT(InterestRate/12,1,Amortization[[#This Row],['#
remaining]],D26),0)),0)</f>
        <v>2037.3819594310546</v>
      </c>
      <c r="F25" s="10">
        <f ca="1">IFERROR(IF(AND(ValuesEntered,Amortization[[#This Row],[payment
date]]&lt;&gt;""),-PPMT(InterestRate/12,1,DurationOfLoan-ROWS($C$4:C25)+1,Amortization[[#This Row],[opening
balance]]),""),0)</f>
        <v>423.28224723681967</v>
      </c>
      <c r="G25" s="10">
        <f ca="1">IF(Amortization[[#This Row],[payment
date]]="",0,PropertyTaxAmount)</f>
        <v>375</v>
      </c>
      <c r="H25" s="10">
        <f ca="1">IF(Amortization[[#This Row],[payment
date]]="",0,Amortization[[#This Row],[interest]]+Amortization[[#This Row],[principal]]+Amortization[[#This Row],[property
tax]])</f>
        <v>2835.6642066678742</v>
      </c>
      <c r="I25" s="10">
        <f ca="1">IF(Amortization[[#This Row],[payment
date]]="",0,Amortization[[#This Row],[opening
balance]]-Amortization[[#This Row],[principal]])</f>
        <v>391177.3362107625</v>
      </c>
      <c r="J25" s="14">
        <f ca="1">IF(Amortization[[#This Row],[closing
balance]]&gt;0,LastRow-ROW(),0)</f>
        <v>338</v>
      </c>
    </row>
    <row r="26" spans="2:10" ht="15" customHeight="1" x14ac:dyDescent="0.25">
      <c r="B26" s="11">
        <f>ROWS($B$4:B26)</f>
        <v>23</v>
      </c>
      <c r="C26" s="15">
        <f ca="1">IF(ValuesEntered,IF(Amortization[[#This Row],['#]]&lt;=DurationOfLoan,IF(ROW()-ROW(Amortization[[#Headers],[payment
date]])=1,LoanStart,IF(I25&gt;0,EDATE(C25,1),"")),""),"")</f>
        <v>45641</v>
      </c>
      <c r="D26" s="10">
        <f ca="1">IF(ROW()-ROW(Amortization[[#Headers],[opening
balance]])=1,LoanAmount,IF(Amortization[[#This Row],[payment
date]]="",0,INDEX(Amortization[], ROW()-4,8)))</f>
        <v>391177.3362107625</v>
      </c>
      <c r="E26" s="10">
        <f ca="1">IF(ValuesEntered,IF(ROW()-ROW(Amortization[[#Headers],[interest]])=1,-IPMT(InterestRate/12,1,DurationOfLoan-ROWS($C$4:C26)+1,Amortization[[#This Row],[opening
balance]]),IFERROR(-IPMT(InterestRate/12,1,Amortization[[#This Row],['#
remaining]],D27),0)),0)</f>
        <v>2035.1658821275416</v>
      </c>
      <c r="F26" s="10">
        <f ca="1">IFERROR(IF(AND(ValuesEntered,Amortization[[#This Row],[payment
date]]&lt;&gt;""),-PPMT(InterestRate/12,1,DurationOfLoan-ROWS($C$4:C26)+1,Amortization[[#This Row],[opening
balance]]),""),0)</f>
        <v>425.48684227451145</v>
      </c>
      <c r="G26" s="10">
        <f ca="1">IF(Amortization[[#This Row],[payment
date]]="",0,PropertyTaxAmount)</f>
        <v>375</v>
      </c>
      <c r="H26" s="10">
        <f ca="1">IF(Amortization[[#This Row],[payment
date]]="",0,Amortization[[#This Row],[interest]]+Amortization[[#This Row],[principal]]+Amortization[[#This Row],[property
tax]])</f>
        <v>2835.6527244020531</v>
      </c>
      <c r="I26" s="10">
        <f ca="1">IF(Amortization[[#This Row],[payment
date]]="",0,Amortization[[#This Row],[opening
balance]]-Amortization[[#This Row],[principal]])</f>
        <v>390751.84936848801</v>
      </c>
      <c r="J26" s="14">
        <f ca="1">IF(Amortization[[#This Row],[closing
balance]]&gt;0,LastRow-ROW(),0)</f>
        <v>337</v>
      </c>
    </row>
    <row r="27" spans="2:10" ht="15" customHeight="1" x14ac:dyDescent="0.25">
      <c r="B27" s="11">
        <f>ROWS($B$4:B27)</f>
        <v>24</v>
      </c>
      <c r="C27" s="15">
        <f ca="1">IF(ValuesEntered,IF(Amortization[[#This Row],['#]]&lt;=DurationOfLoan,IF(ROW()-ROW(Amortization[[#Headers],[payment
date]])=1,LoanStart,IF(I26&gt;0,EDATE(C26,1),"")),""),"")</f>
        <v>45672</v>
      </c>
      <c r="D27" s="10">
        <f ca="1">IF(ROW()-ROW(Amortization[[#Headers],[opening
balance]])=1,LoanAmount,IF(Amortization[[#This Row],[payment
date]]="",0,INDEX(Amortization[], ROW()-4,8)))</f>
        <v>390751.84936848801</v>
      </c>
      <c r="E27" s="10">
        <f ca="1">IF(ValuesEntered,IF(ROW()-ROW(Amortization[[#Headers],[interest]])=1,-IPMT(InterestRate/12,1,DurationOfLoan-ROWS($C$4:C27)+1,Amortization[[#This Row],[opening
balance]]),IFERROR(-IPMT(InterestRate/12,1,Amortization[[#This Row],['#
remaining]],D28),0)),0)</f>
        <v>2032.9382627547395</v>
      </c>
      <c r="F27" s="10">
        <f ca="1">IFERROR(IF(AND(ValuesEntered,Amortization[[#This Row],[payment
date]]&lt;&gt;""),-PPMT(InterestRate/12,1,DurationOfLoan-ROWS($C$4:C27)+1,Amortization[[#This Row],[opening
balance]]),""),0)</f>
        <v>427.70291957802448</v>
      </c>
      <c r="G27" s="10">
        <f ca="1">IF(Amortization[[#This Row],[payment
date]]="",0,PropertyTaxAmount)</f>
        <v>375</v>
      </c>
      <c r="H27" s="10">
        <f ca="1">IF(Amortization[[#This Row],[payment
date]]="",0,Amortization[[#This Row],[interest]]+Amortization[[#This Row],[principal]]+Amortization[[#This Row],[property
tax]])</f>
        <v>2835.6411823327639</v>
      </c>
      <c r="I27" s="10">
        <f ca="1">IF(Amortization[[#This Row],[payment
date]]="",0,Amortization[[#This Row],[opening
balance]]-Amortization[[#This Row],[principal]])</f>
        <v>390324.14644891</v>
      </c>
      <c r="J27" s="14">
        <f ca="1">IF(Amortization[[#This Row],[closing
balance]]&gt;0,LastRow-ROW(),0)</f>
        <v>336</v>
      </c>
    </row>
    <row r="28" spans="2:10" ht="15" customHeight="1" x14ac:dyDescent="0.25">
      <c r="B28" s="11">
        <f>ROWS($B$4:B28)</f>
        <v>25</v>
      </c>
      <c r="C28" s="15">
        <f ca="1">IF(ValuesEntered,IF(Amortization[[#This Row],['#]]&lt;=DurationOfLoan,IF(ROW()-ROW(Amortization[[#Headers],[payment
date]])=1,LoanStart,IF(I27&gt;0,EDATE(C27,1),"")),""),"")</f>
        <v>45703</v>
      </c>
      <c r="D28" s="10">
        <f ca="1">IF(ROW()-ROW(Amortization[[#Headers],[opening
balance]])=1,LoanAmount,IF(Amortization[[#This Row],[payment
date]]="",0,INDEX(Amortization[], ROW()-4,8)))</f>
        <v>390324.14644891</v>
      </c>
      <c r="E28" s="10">
        <f ca="1">IF(ValuesEntered,IF(ROW()-ROW(Amortization[[#Headers],[interest]])=1,-IPMT(InterestRate/12,1,DurationOfLoan-ROWS($C$4:C28)+1,Amortization[[#This Row],[opening
balance]]),IFERROR(-IPMT(InterestRate/12,1,Amortization[[#This Row],['#
remaining]],D29),0)),0)</f>
        <v>2030.699041197704</v>
      </c>
      <c r="F28" s="10">
        <f ca="1">IFERROR(IF(AND(ValuesEntered,Amortization[[#This Row],[payment
date]]&lt;&gt;""),-PPMT(InterestRate/12,1,DurationOfLoan-ROWS($C$4:C28)+1,Amortization[[#This Row],[opening
balance]]),""),0)</f>
        <v>429.93053895082676</v>
      </c>
      <c r="G28" s="10">
        <f ca="1">IF(Amortization[[#This Row],[payment
date]]="",0,PropertyTaxAmount)</f>
        <v>375</v>
      </c>
      <c r="H28" s="10">
        <f ca="1">IF(Amortization[[#This Row],[payment
date]]="",0,Amortization[[#This Row],[interest]]+Amortization[[#This Row],[principal]]+Amortization[[#This Row],[property
tax]])</f>
        <v>2835.6295801485307</v>
      </c>
      <c r="I28" s="10">
        <f ca="1">IF(Amortization[[#This Row],[payment
date]]="",0,Amortization[[#This Row],[opening
balance]]-Amortization[[#This Row],[principal]])</f>
        <v>389894.21590995917</v>
      </c>
      <c r="J28" s="14">
        <f ca="1">IF(Amortization[[#This Row],[closing
balance]]&gt;0,LastRow-ROW(),0)</f>
        <v>335</v>
      </c>
    </row>
    <row r="29" spans="2:10" ht="15" customHeight="1" x14ac:dyDescent="0.25">
      <c r="B29" s="11">
        <f>ROWS($B$4:B29)</f>
        <v>26</v>
      </c>
      <c r="C29" s="15">
        <f ca="1">IF(ValuesEntered,IF(Amortization[[#This Row],['#]]&lt;=DurationOfLoan,IF(ROW()-ROW(Amortization[[#Headers],[payment
date]])=1,LoanStart,IF(I28&gt;0,EDATE(C28,1),"")),""),"")</f>
        <v>45731</v>
      </c>
      <c r="D29" s="10">
        <f ca="1">IF(ROW()-ROW(Amortization[[#Headers],[opening
balance]])=1,LoanAmount,IF(Amortization[[#This Row],[payment
date]]="",0,INDEX(Amortization[], ROW()-4,8)))</f>
        <v>389894.21590995917</v>
      </c>
      <c r="E29" s="10">
        <f ca="1">IF(ValuesEntered,IF(ROW()-ROW(Amortization[[#Headers],[interest]])=1,-IPMT(InterestRate/12,1,DurationOfLoan-ROWS($C$4:C29)+1,Amortization[[#This Row],[opening
balance]]),IFERROR(-IPMT(InterestRate/12,1,Amortization[[#This Row],['#
remaining]],D30),0)),0)</f>
        <v>2028.448157028392</v>
      </c>
      <c r="F29" s="10">
        <f ca="1">IFERROR(IF(AND(ValuesEntered,Amortization[[#This Row],[payment
date]]&lt;&gt;""),-PPMT(InterestRate/12,1,DurationOfLoan-ROWS($C$4:C29)+1,Amortization[[#This Row],[opening
balance]]),""),0)</f>
        <v>432.16976050786218</v>
      </c>
      <c r="G29" s="10">
        <f ca="1">IF(Amortization[[#This Row],[payment
date]]="",0,PropertyTaxAmount)</f>
        <v>375</v>
      </c>
      <c r="H29" s="10">
        <f ca="1">IF(Amortization[[#This Row],[payment
date]]="",0,Amortization[[#This Row],[interest]]+Amortization[[#This Row],[principal]]+Amortization[[#This Row],[property
tax]])</f>
        <v>2835.617917536254</v>
      </c>
      <c r="I29" s="10">
        <f ca="1">IF(Amortization[[#This Row],[payment
date]]="",0,Amortization[[#This Row],[opening
balance]]-Amortization[[#This Row],[principal]])</f>
        <v>389462.04614945129</v>
      </c>
      <c r="J29" s="14">
        <f ca="1">IF(Amortization[[#This Row],[closing
balance]]&gt;0,LastRow-ROW(),0)</f>
        <v>334</v>
      </c>
    </row>
    <row r="30" spans="2:10" ht="15" customHeight="1" x14ac:dyDescent="0.25">
      <c r="B30" s="11">
        <f>ROWS($B$4:B30)</f>
        <v>27</v>
      </c>
      <c r="C30" s="15">
        <f ca="1">IF(ValuesEntered,IF(Amortization[[#This Row],['#]]&lt;=DurationOfLoan,IF(ROW()-ROW(Amortization[[#Headers],[payment
date]])=1,LoanStart,IF(I29&gt;0,EDATE(C29,1),"")),""),"")</f>
        <v>45762</v>
      </c>
      <c r="D30" s="10">
        <f ca="1">IF(ROW()-ROW(Amortization[[#Headers],[opening
balance]])=1,LoanAmount,IF(Amortization[[#This Row],[payment
date]]="",0,INDEX(Amortization[], ROW()-4,8)))</f>
        <v>389462.04614945129</v>
      </c>
      <c r="E30" s="10">
        <f ca="1">IF(ValuesEntered,IF(ROW()-ROW(Amortization[[#Headers],[interest]])=1,-IPMT(InterestRate/12,1,DurationOfLoan-ROWS($C$4:C30)+1,Amortization[[#This Row],[opening
balance]]),IFERROR(-IPMT(InterestRate/12,1,Amortization[[#This Row],['#
remaining]],D31),0)),0)</f>
        <v>2026.1855495040318</v>
      </c>
      <c r="F30" s="10">
        <f ca="1">IFERROR(IF(AND(ValuesEntered,Amortization[[#This Row],[payment
date]]&lt;&gt;""),-PPMT(InterestRate/12,1,DurationOfLoan-ROWS($C$4:C30)+1,Amortization[[#This Row],[opening
balance]]),""),0)</f>
        <v>434.4206446771741</v>
      </c>
      <c r="G30" s="10">
        <f ca="1">IF(Amortization[[#This Row],[payment
date]]="",0,PropertyTaxAmount)</f>
        <v>375</v>
      </c>
      <c r="H30" s="10">
        <f ca="1">IF(Amortization[[#This Row],[payment
date]]="",0,Amortization[[#This Row],[interest]]+Amortization[[#This Row],[principal]]+Amortization[[#This Row],[property
tax]])</f>
        <v>2835.6061941812059</v>
      </c>
      <c r="I30" s="10">
        <f ca="1">IF(Amortization[[#This Row],[payment
date]]="",0,Amortization[[#This Row],[opening
balance]]-Amortization[[#This Row],[principal]])</f>
        <v>389027.6255047741</v>
      </c>
      <c r="J30" s="14">
        <f ca="1">IF(Amortization[[#This Row],[closing
balance]]&gt;0,LastRow-ROW(),0)</f>
        <v>333</v>
      </c>
    </row>
    <row r="31" spans="2:10" ht="15" customHeight="1" x14ac:dyDescent="0.25">
      <c r="B31" s="11">
        <f>ROWS($B$4:B31)</f>
        <v>28</v>
      </c>
      <c r="C31" s="15">
        <f ca="1">IF(ValuesEntered,IF(Amortization[[#This Row],['#]]&lt;=DurationOfLoan,IF(ROW()-ROW(Amortization[[#Headers],[payment
date]])=1,LoanStart,IF(I30&gt;0,EDATE(C30,1),"")),""),"")</f>
        <v>45792</v>
      </c>
      <c r="D31" s="10">
        <f ca="1">IF(ROW()-ROW(Amortization[[#Headers],[opening
balance]])=1,LoanAmount,IF(Amortization[[#This Row],[payment
date]]="",0,INDEX(Amortization[], ROW()-4,8)))</f>
        <v>389027.6255047741</v>
      </c>
      <c r="E31" s="10">
        <f ca="1">IF(ValuesEntered,IF(ROW()-ROW(Amortization[[#Headers],[interest]])=1,-IPMT(InterestRate/12,1,DurationOfLoan-ROWS($C$4:C31)+1,Amortization[[#This Row],[opening
balance]]),IFERROR(-IPMT(InterestRate/12,1,Amortization[[#This Row],['#
remaining]],D32),0)),0)</f>
        <v>2023.911157565482</v>
      </c>
      <c r="F31" s="10">
        <f ca="1">IFERROR(IF(AND(ValuesEntered,Amortization[[#This Row],[payment
date]]&lt;&gt;""),-PPMT(InterestRate/12,1,DurationOfLoan-ROWS($C$4:C31)+1,Amortization[[#This Row],[opening
balance]]),""),0)</f>
        <v>436.6832522015344</v>
      </c>
      <c r="G31" s="10">
        <f ca="1">IF(Amortization[[#This Row],[payment
date]]="",0,PropertyTaxAmount)</f>
        <v>375</v>
      </c>
      <c r="H31" s="10">
        <f ca="1">IF(Amortization[[#This Row],[payment
date]]="",0,Amortization[[#This Row],[interest]]+Amortization[[#This Row],[principal]]+Amortization[[#This Row],[property
tax]])</f>
        <v>2835.5944097670163</v>
      </c>
      <c r="I31" s="10">
        <f ca="1">IF(Amortization[[#This Row],[payment
date]]="",0,Amortization[[#This Row],[opening
balance]]-Amortization[[#This Row],[principal]])</f>
        <v>388590.94225257257</v>
      </c>
      <c r="J31" s="14">
        <f ca="1">IF(Amortization[[#This Row],[closing
balance]]&gt;0,LastRow-ROW(),0)</f>
        <v>332</v>
      </c>
    </row>
    <row r="32" spans="2:10" ht="15" customHeight="1" x14ac:dyDescent="0.25">
      <c r="B32" s="11">
        <f>ROWS($B$4:B32)</f>
        <v>29</v>
      </c>
      <c r="C32" s="15">
        <f ca="1">IF(ValuesEntered,IF(Amortization[[#This Row],['#]]&lt;=DurationOfLoan,IF(ROW()-ROW(Amortization[[#Headers],[payment
date]])=1,LoanStart,IF(I31&gt;0,EDATE(C31,1),"")),""),"")</f>
        <v>45823</v>
      </c>
      <c r="D32" s="10">
        <f ca="1">IF(ROW()-ROW(Amortization[[#Headers],[opening
balance]])=1,LoanAmount,IF(Amortization[[#This Row],[payment
date]]="",0,INDEX(Amortization[], ROW()-4,8)))</f>
        <v>388590.94225257257</v>
      </c>
      <c r="E32" s="10">
        <f ca="1">IF(ValuesEntered,IF(ROW()-ROW(Amortization[[#Headers],[interest]])=1,-IPMT(InterestRate/12,1,DurationOfLoan-ROWS($C$4:C32)+1,Amortization[[#This Row],[opening
balance]]),IFERROR(-IPMT(InterestRate/12,1,Amortization[[#This Row],['#
remaining]],D33),0)),0)</f>
        <v>2021.6249198355858</v>
      </c>
      <c r="F32" s="10">
        <f ca="1">IFERROR(IF(AND(ValuesEntered,Amortization[[#This Row],[payment
date]]&lt;&gt;""),-PPMT(InterestRate/12,1,DurationOfLoan-ROWS($C$4:C32)+1,Amortization[[#This Row],[opening
balance]]),""),0)</f>
        <v>438.95764414008397</v>
      </c>
      <c r="G32" s="10">
        <f ca="1">IF(Amortization[[#This Row],[payment
date]]="",0,PropertyTaxAmount)</f>
        <v>375</v>
      </c>
      <c r="H32" s="10">
        <f ca="1">IF(Amortization[[#This Row],[payment
date]]="",0,Amortization[[#This Row],[interest]]+Amortization[[#This Row],[principal]]+Amortization[[#This Row],[property
tax]])</f>
        <v>2835.5825639756699</v>
      </c>
      <c r="I32" s="10">
        <f ca="1">IF(Amortization[[#This Row],[payment
date]]="",0,Amortization[[#This Row],[opening
balance]]-Amortization[[#This Row],[principal]])</f>
        <v>388151.98460843251</v>
      </c>
      <c r="J32" s="14">
        <f ca="1">IF(Amortization[[#This Row],[closing
balance]]&gt;0,LastRow-ROW(),0)</f>
        <v>331</v>
      </c>
    </row>
    <row r="33" spans="2:10" ht="15" customHeight="1" x14ac:dyDescent="0.25">
      <c r="B33" s="11">
        <f>ROWS($B$4:B33)</f>
        <v>30</v>
      </c>
      <c r="C33" s="15">
        <f ca="1">IF(ValuesEntered,IF(Amortization[[#This Row],['#]]&lt;=DurationOfLoan,IF(ROW()-ROW(Amortization[[#Headers],[payment
date]])=1,LoanStart,IF(I32&gt;0,EDATE(C32,1),"")),""),"")</f>
        <v>45853</v>
      </c>
      <c r="D33" s="10">
        <f ca="1">IF(ROW()-ROW(Amortization[[#Headers],[opening
balance]])=1,LoanAmount,IF(Amortization[[#This Row],[payment
date]]="",0,INDEX(Amortization[], ROW()-4,8)))</f>
        <v>388151.98460843251</v>
      </c>
      <c r="E33" s="10">
        <f ca="1">IF(ValuesEntered,IF(ROW()-ROW(Amortization[[#Headers],[interest]])=1,-IPMT(InterestRate/12,1,DurationOfLoan-ROWS($C$4:C33)+1,Amortization[[#This Row],[opening
balance]]),IFERROR(-IPMT(InterestRate/12,1,Amortization[[#This Row],['#
remaining]],D34),0)),0)</f>
        <v>2019.3267746175129</v>
      </c>
      <c r="F33" s="10">
        <f ca="1">IFERROR(IF(AND(ValuesEntered,Amortization[[#This Row],[payment
date]]&lt;&gt;""),-PPMT(InterestRate/12,1,DurationOfLoan-ROWS($C$4:C33)+1,Amortization[[#This Row],[opening
balance]]),""),0)</f>
        <v>441.24388186998033</v>
      </c>
      <c r="G33" s="10">
        <f ca="1">IF(Amortization[[#This Row],[payment
date]]="",0,PropertyTaxAmount)</f>
        <v>375</v>
      </c>
      <c r="H33" s="10">
        <f ca="1">IF(Amortization[[#This Row],[payment
date]]="",0,Amortization[[#This Row],[interest]]+Amortization[[#This Row],[principal]]+Amortization[[#This Row],[property
tax]])</f>
        <v>2835.5706564874931</v>
      </c>
      <c r="I33" s="10">
        <f ca="1">IF(Amortization[[#This Row],[payment
date]]="",0,Amortization[[#This Row],[opening
balance]]-Amortization[[#This Row],[principal]])</f>
        <v>387710.74072656251</v>
      </c>
      <c r="J33" s="14">
        <f ca="1">IF(Amortization[[#This Row],[closing
balance]]&gt;0,LastRow-ROW(),0)</f>
        <v>330</v>
      </c>
    </row>
    <row r="34" spans="2:10" ht="15" customHeight="1" x14ac:dyDescent="0.25">
      <c r="B34" s="11">
        <f>ROWS($B$4:B34)</f>
        <v>31</v>
      </c>
      <c r="C34" s="15">
        <f ca="1">IF(ValuesEntered,IF(Amortization[[#This Row],['#]]&lt;=DurationOfLoan,IF(ROW()-ROW(Amortization[[#Headers],[payment
date]])=1,LoanStart,IF(I33&gt;0,EDATE(C33,1),"")),""),"")</f>
        <v>45884</v>
      </c>
      <c r="D34" s="10">
        <f ca="1">IF(ROW()-ROW(Amortization[[#Headers],[opening
balance]])=1,LoanAmount,IF(Amortization[[#This Row],[payment
date]]="",0,INDEX(Amortization[], ROW()-4,8)))</f>
        <v>387710.74072656251</v>
      </c>
      <c r="E34" s="10">
        <f ca="1">IF(ValuesEntered,IF(ROW()-ROW(Amortization[[#Headers],[interest]])=1,-IPMT(InterestRate/12,1,DurationOfLoan-ROWS($C$4:C34)+1,Amortization[[#This Row],[opening
balance]]),IFERROR(-IPMT(InterestRate/12,1,Amortization[[#This Row],['#
remaining]],D35),0)),0)</f>
        <v>2017.0166598930959</v>
      </c>
      <c r="F34" s="10">
        <f ca="1">IFERROR(IF(AND(ValuesEntered,Amortization[[#This Row],[payment
date]]&lt;&gt;""),-PPMT(InterestRate/12,1,DurationOfLoan-ROWS($C$4:C34)+1,Amortization[[#This Row],[opening
balance]]),""),0)</f>
        <v>443.54202708805303</v>
      </c>
      <c r="G34" s="10">
        <f ca="1">IF(Amortization[[#This Row],[payment
date]]="",0,PropertyTaxAmount)</f>
        <v>375</v>
      </c>
      <c r="H34" s="10">
        <f ca="1">IF(Amortization[[#This Row],[payment
date]]="",0,Amortization[[#This Row],[interest]]+Amortization[[#This Row],[principal]]+Amortization[[#This Row],[property
tax]])</f>
        <v>2835.5586869811491</v>
      </c>
      <c r="I34" s="10">
        <f ca="1">IF(Amortization[[#This Row],[payment
date]]="",0,Amortization[[#This Row],[opening
balance]]-Amortization[[#This Row],[principal]])</f>
        <v>387267.19869947445</v>
      </c>
      <c r="J34" s="14">
        <f ca="1">IF(Amortization[[#This Row],[closing
balance]]&gt;0,LastRow-ROW(),0)</f>
        <v>329</v>
      </c>
    </row>
    <row r="35" spans="2:10" ht="15" customHeight="1" x14ac:dyDescent="0.25">
      <c r="B35" s="11">
        <f>ROWS($B$4:B35)</f>
        <v>32</v>
      </c>
      <c r="C35" s="15">
        <f ca="1">IF(ValuesEntered,IF(Amortization[[#This Row],['#]]&lt;=DurationOfLoan,IF(ROW()-ROW(Amortization[[#Headers],[payment
date]])=1,LoanStart,IF(I34&gt;0,EDATE(C34,1),"")),""),"")</f>
        <v>45915</v>
      </c>
      <c r="D35" s="10">
        <f ca="1">IF(ROW()-ROW(Amortization[[#Headers],[opening
balance]])=1,LoanAmount,IF(Amortization[[#This Row],[payment
date]]="",0,INDEX(Amortization[], ROW()-4,8)))</f>
        <v>387267.19869947445</v>
      </c>
      <c r="E35" s="10">
        <f ca="1">IF(ValuesEntered,IF(ROW()-ROW(Amortization[[#Headers],[interest]])=1,-IPMT(InterestRate/12,1,DurationOfLoan-ROWS($C$4:C35)+1,Amortization[[#This Row],[opening
balance]]),IFERROR(-IPMT(InterestRate/12,1,Amortization[[#This Row],['#
remaining]],D36),0)),0)</f>
        <v>2014.6945133211561</v>
      </c>
      <c r="F35" s="10">
        <f ca="1">IFERROR(IF(AND(ValuesEntered,Amortization[[#This Row],[payment
date]]&lt;&gt;""),-PPMT(InterestRate/12,1,DurationOfLoan-ROWS($C$4:C35)+1,Amortization[[#This Row],[opening
balance]]),""),0)</f>
        <v>445.85214181246999</v>
      </c>
      <c r="G35" s="10">
        <f ca="1">IF(Amortization[[#This Row],[payment
date]]="",0,PropertyTaxAmount)</f>
        <v>375</v>
      </c>
      <c r="H35" s="10">
        <f ca="1">IF(Amortization[[#This Row],[payment
date]]="",0,Amortization[[#This Row],[interest]]+Amortization[[#This Row],[principal]]+Amortization[[#This Row],[property
tax]])</f>
        <v>2835.5466551336262</v>
      </c>
      <c r="I35" s="10">
        <f ca="1">IF(Amortization[[#This Row],[payment
date]]="",0,Amortization[[#This Row],[opening
balance]]-Amortization[[#This Row],[principal]])</f>
        <v>386821.34655766201</v>
      </c>
      <c r="J35" s="14">
        <f ca="1">IF(Amortization[[#This Row],[closing
balance]]&gt;0,LastRow-ROW(),0)</f>
        <v>328</v>
      </c>
    </row>
    <row r="36" spans="2:10" ht="15" customHeight="1" x14ac:dyDescent="0.25">
      <c r="B36" s="11">
        <f>ROWS($B$4:B36)</f>
        <v>33</v>
      </c>
      <c r="C36" s="15">
        <f ca="1">IF(ValuesEntered,IF(Amortization[[#This Row],['#]]&lt;=DurationOfLoan,IF(ROW()-ROW(Amortization[[#Headers],[payment
date]])=1,LoanStart,IF(I35&gt;0,EDATE(C35,1),"")),""),"")</f>
        <v>45945</v>
      </c>
      <c r="D36" s="10">
        <f ca="1">IF(ROW()-ROW(Amortization[[#Headers],[opening
balance]])=1,LoanAmount,IF(Amortization[[#This Row],[payment
date]]="",0,INDEX(Amortization[], ROW()-4,8)))</f>
        <v>386821.34655766201</v>
      </c>
      <c r="E36" s="10">
        <f ca="1">IF(ValuesEntered,IF(ROW()-ROW(Amortization[[#Headers],[interest]])=1,-IPMT(InterestRate/12,1,DurationOfLoan-ROWS($C$4:C36)+1,Amortization[[#This Row],[opening
balance]]),IFERROR(-IPMT(InterestRate/12,1,Amortization[[#This Row],['#
remaining]],D37),0)),0)</f>
        <v>2012.360272235821</v>
      </c>
      <c r="F36" s="10">
        <f ca="1">IFERROR(IF(AND(ValuesEntered,Amortization[[#This Row],[payment
date]]&lt;&gt;""),-PPMT(InterestRate/12,1,DurationOfLoan-ROWS($C$4:C36)+1,Amortization[[#This Row],[opening
balance]]),""),0)</f>
        <v>448.17428838440998</v>
      </c>
      <c r="G36" s="10">
        <f ca="1">IF(Amortization[[#This Row],[payment
date]]="",0,PropertyTaxAmount)</f>
        <v>375</v>
      </c>
      <c r="H36" s="10">
        <f ca="1">IF(Amortization[[#This Row],[payment
date]]="",0,Amortization[[#This Row],[interest]]+Amortization[[#This Row],[principal]]+Amortization[[#This Row],[property
tax]])</f>
        <v>2835.5345606202309</v>
      </c>
      <c r="I36" s="10">
        <f ca="1">IF(Amortization[[#This Row],[payment
date]]="",0,Amortization[[#This Row],[opening
balance]]-Amortization[[#This Row],[principal]])</f>
        <v>386373.17226927762</v>
      </c>
      <c r="J36" s="14">
        <f ca="1">IF(Amortization[[#This Row],[closing
balance]]&gt;0,LastRow-ROW(),0)</f>
        <v>327</v>
      </c>
    </row>
    <row r="37" spans="2:10" ht="15" customHeight="1" x14ac:dyDescent="0.25">
      <c r="B37" s="11">
        <f>ROWS($B$4:B37)</f>
        <v>34</v>
      </c>
      <c r="C37" s="15">
        <f ca="1">IF(ValuesEntered,IF(Amortization[[#This Row],['#]]&lt;=DurationOfLoan,IF(ROW()-ROW(Amortization[[#Headers],[payment
date]])=1,LoanStart,IF(I36&gt;0,EDATE(C36,1),"")),""),"")</f>
        <v>45976</v>
      </c>
      <c r="D37" s="10">
        <f ca="1">IF(ROW()-ROW(Amortization[[#Headers],[opening
balance]])=1,LoanAmount,IF(Amortization[[#This Row],[payment
date]]="",0,INDEX(Amortization[], ROW()-4,8)))</f>
        <v>386373.17226927762</v>
      </c>
      <c r="E37" s="10">
        <f ca="1">IF(ValuesEntered,IF(ROW()-ROW(Amortization[[#Headers],[interest]])=1,-IPMT(InterestRate/12,1,DurationOfLoan-ROWS($C$4:C37)+1,Amortization[[#This Row],[opening
balance]]),IFERROR(-IPMT(InterestRate/12,1,Amortization[[#This Row],['#
remaining]],D38),0)),0)</f>
        <v>2010.0138736448328</v>
      </c>
      <c r="F37" s="10">
        <f ca="1">IFERROR(IF(AND(ValuesEntered,Amortization[[#This Row],[payment
date]]&lt;&gt;""),-PPMT(InterestRate/12,1,DurationOfLoan-ROWS($C$4:C37)+1,Amortization[[#This Row],[opening
balance]]),""),0)</f>
        <v>450.50852946974544</v>
      </c>
      <c r="G37" s="10">
        <f ca="1">IF(Amortization[[#This Row],[payment
date]]="",0,PropertyTaxAmount)</f>
        <v>375</v>
      </c>
      <c r="H37" s="10">
        <f ca="1">IF(Amortization[[#This Row],[payment
date]]="",0,Amortization[[#This Row],[interest]]+Amortization[[#This Row],[principal]]+Amortization[[#This Row],[property
tax]])</f>
        <v>2835.5224031145781</v>
      </c>
      <c r="I37" s="10">
        <f ca="1">IF(Amortization[[#This Row],[payment
date]]="",0,Amortization[[#This Row],[opening
balance]]-Amortization[[#This Row],[principal]])</f>
        <v>385922.6637398079</v>
      </c>
      <c r="J37" s="14">
        <f ca="1">IF(Amortization[[#This Row],[closing
balance]]&gt;0,LastRow-ROW(),0)</f>
        <v>326</v>
      </c>
    </row>
    <row r="38" spans="2:10" ht="15" customHeight="1" x14ac:dyDescent="0.25">
      <c r="B38" s="11">
        <f>ROWS($B$4:B38)</f>
        <v>35</v>
      </c>
      <c r="C38" s="15">
        <f ca="1">IF(ValuesEntered,IF(Amortization[[#This Row],['#]]&lt;=DurationOfLoan,IF(ROW()-ROW(Amortization[[#Headers],[payment
date]])=1,LoanStart,IF(I37&gt;0,EDATE(C37,1),"")),""),"")</f>
        <v>46006</v>
      </c>
      <c r="D38" s="10">
        <f ca="1">IF(ROW()-ROW(Amortization[[#Headers],[opening
balance]])=1,LoanAmount,IF(Amortization[[#This Row],[payment
date]]="",0,INDEX(Amortization[], ROW()-4,8)))</f>
        <v>385922.6637398079</v>
      </c>
      <c r="E38" s="10">
        <f ca="1">IF(ValuesEntered,IF(ROW()-ROW(Amortization[[#Headers],[interest]])=1,-IPMT(InterestRate/12,1,DurationOfLoan-ROWS($C$4:C38)+1,Amortization[[#This Row],[opening
balance]]),IFERROR(-IPMT(InterestRate/12,1,Amortization[[#This Row],['#
remaining]],D39),0)),0)</f>
        <v>2007.6552542278498</v>
      </c>
      <c r="F38" s="10">
        <f ca="1">IFERROR(IF(AND(ValuesEntered,Amortization[[#This Row],[payment
date]]&lt;&gt;""),-PPMT(InterestRate/12,1,DurationOfLoan-ROWS($C$4:C38)+1,Amortization[[#This Row],[opening
balance]]),""),0)</f>
        <v>452.85492806073376</v>
      </c>
      <c r="G38" s="10">
        <f ca="1">IF(Amortization[[#This Row],[payment
date]]="",0,PropertyTaxAmount)</f>
        <v>375</v>
      </c>
      <c r="H38" s="10">
        <f ca="1">IF(Amortization[[#This Row],[payment
date]]="",0,Amortization[[#This Row],[interest]]+Amortization[[#This Row],[principal]]+Amortization[[#This Row],[property
tax]])</f>
        <v>2835.5101822885836</v>
      </c>
      <c r="I38" s="10">
        <f ca="1">IF(Amortization[[#This Row],[payment
date]]="",0,Amortization[[#This Row],[opening
balance]]-Amortization[[#This Row],[principal]])</f>
        <v>385469.80881174718</v>
      </c>
      <c r="J38" s="14">
        <f ca="1">IF(Amortization[[#This Row],[closing
balance]]&gt;0,LastRow-ROW(),0)</f>
        <v>325</v>
      </c>
    </row>
    <row r="39" spans="2:10" ht="15" customHeight="1" x14ac:dyDescent="0.25">
      <c r="B39" s="11">
        <f>ROWS($B$4:B39)</f>
        <v>36</v>
      </c>
      <c r="C39" s="15">
        <f ca="1">IF(ValuesEntered,IF(Amortization[[#This Row],['#]]&lt;=DurationOfLoan,IF(ROW()-ROW(Amortization[[#Headers],[payment
date]])=1,LoanStart,IF(I38&gt;0,EDATE(C38,1),"")),""),"")</f>
        <v>46037</v>
      </c>
      <c r="D39" s="10">
        <f ca="1">IF(ROW()-ROW(Amortization[[#Headers],[opening
balance]])=1,LoanAmount,IF(Amortization[[#This Row],[payment
date]]="",0,INDEX(Amortization[], ROW()-4,8)))</f>
        <v>385469.80881174718</v>
      </c>
      <c r="E39" s="10">
        <f ca="1">IF(ValuesEntered,IF(ROW()-ROW(Amortization[[#Headers],[interest]])=1,-IPMT(InterestRate/12,1,DurationOfLoan-ROWS($C$4:C39)+1,Amortization[[#This Row],[opening
balance]]),IFERROR(-IPMT(InterestRate/12,1,Amortization[[#This Row],['#
remaining]],D40),0)),0)</f>
        <v>2005.2843503347367</v>
      </c>
      <c r="F39" s="10">
        <f ca="1">IFERROR(IF(AND(ValuesEntered,Amortization[[#This Row],[payment
date]]&lt;&gt;""),-PPMT(InterestRate/12,1,DurationOfLoan-ROWS($C$4:C39)+1,Amortization[[#This Row],[opening
balance]]),""),0)</f>
        <v>455.21354747771682</v>
      </c>
      <c r="G39" s="10">
        <f ca="1">IF(Amortization[[#This Row],[payment
date]]="",0,PropertyTaxAmount)</f>
        <v>375</v>
      </c>
      <c r="H39" s="10">
        <f ca="1">IF(Amortization[[#This Row],[payment
date]]="",0,Amortization[[#This Row],[interest]]+Amortization[[#This Row],[principal]]+Amortization[[#This Row],[property
tax]])</f>
        <v>2835.4978978124536</v>
      </c>
      <c r="I39" s="10">
        <f ca="1">IF(Amortization[[#This Row],[payment
date]]="",0,Amortization[[#This Row],[opening
balance]]-Amortization[[#This Row],[principal]])</f>
        <v>385014.59526426945</v>
      </c>
      <c r="J39" s="14">
        <f ca="1">IF(Amortization[[#This Row],[closing
balance]]&gt;0,LastRow-ROW(),0)</f>
        <v>324</v>
      </c>
    </row>
    <row r="40" spans="2:10" ht="15" customHeight="1" x14ac:dyDescent="0.25">
      <c r="B40" s="11">
        <f>ROWS($B$4:B40)</f>
        <v>37</v>
      </c>
      <c r="C40" s="15">
        <f ca="1">IF(ValuesEntered,IF(Amortization[[#This Row],['#]]&lt;=DurationOfLoan,IF(ROW()-ROW(Amortization[[#Headers],[payment
date]])=1,LoanStart,IF(I39&gt;0,EDATE(C39,1),"")),""),"")</f>
        <v>46068</v>
      </c>
      <c r="D40" s="10">
        <f ca="1">IF(ROW()-ROW(Amortization[[#Headers],[opening
balance]])=1,LoanAmount,IF(Amortization[[#This Row],[payment
date]]="",0,INDEX(Amortization[], ROW()-4,8)))</f>
        <v>385014.59526426945</v>
      </c>
      <c r="E40" s="10">
        <f ca="1">IF(ValuesEntered,IF(ROW()-ROW(Amortization[[#Headers],[interest]])=1,-IPMT(InterestRate/12,1,DurationOfLoan-ROWS($C$4:C40)+1,Amortization[[#This Row],[opening
balance]]),IFERROR(-IPMT(InterestRate/12,1,Amortization[[#This Row],['#
remaining]],D41),0)),0)</f>
        <v>2002.901097983847</v>
      </c>
      <c r="F40" s="10">
        <f ca="1">IFERROR(IF(AND(ValuesEntered,Amortization[[#This Row],[payment
date]]&lt;&gt;""),-PPMT(InterestRate/12,1,DurationOfLoan-ROWS($C$4:C40)+1,Amortization[[#This Row],[opening
balance]]),""),0)</f>
        <v>457.58445137082992</v>
      </c>
      <c r="G40" s="10">
        <f ca="1">IF(Amortization[[#This Row],[payment
date]]="",0,PropertyTaxAmount)</f>
        <v>375</v>
      </c>
      <c r="H40" s="10">
        <f ca="1">IF(Amortization[[#This Row],[payment
date]]="",0,Amortization[[#This Row],[interest]]+Amortization[[#This Row],[principal]]+Amortization[[#This Row],[property
tax]])</f>
        <v>2835.485549354677</v>
      </c>
      <c r="I40" s="10">
        <f ca="1">IF(Amortization[[#This Row],[payment
date]]="",0,Amortization[[#This Row],[opening
balance]]-Amortization[[#This Row],[principal]])</f>
        <v>384557.01081289863</v>
      </c>
      <c r="J40" s="14">
        <f ca="1">IF(Amortization[[#This Row],[closing
balance]]&gt;0,LastRow-ROW(),0)</f>
        <v>323</v>
      </c>
    </row>
    <row r="41" spans="2:10" ht="15" customHeight="1" x14ac:dyDescent="0.25">
      <c r="B41" s="11">
        <f>ROWS($B$4:B41)</f>
        <v>38</v>
      </c>
      <c r="C41" s="15">
        <f ca="1">IF(ValuesEntered,IF(Amortization[[#This Row],['#]]&lt;=DurationOfLoan,IF(ROW()-ROW(Amortization[[#Headers],[payment
date]])=1,LoanStart,IF(I40&gt;0,EDATE(C40,1),"")),""),"")</f>
        <v>46096</v>
      </c>
      <c r="D41" s="10">
        <f ca="1">IF(ROW()-ROW(Amortization[[#Headers],[opening
balance]])=1,LoanAmount,IF(Amortization[[#This Row],[payment
date]]="",0,INDEX(Amortization[], ROW()-4,8)))</f>
        <v>384557.01081289863</v>
      </c>
      <c r="E41" s="10">
        <f ca="1">IF(ValuesEntered,IF(ROW()-ROW(Amortization[[#Headers],[interest]])=1,-IPMT(InterestRate/12,1,DurationOfLoan-ROWS($C$4:C41)+1,Amortization[[#This Row],[opening
balance]]),IFERROR(-IPMT(InterestRate/12,1,Amortization[[#This Row],['#
remaining]],D42),0)),0)</f>
        <v>2000.5054328602964</v>
      </c>
      <c r="F41" s="10">
        <f ca="1">IFERROR(IF(AND(ValuesEntered,Amortization[[#This Row],[payment
date]]&lt;&gt;""),-PPMT(InterestRate/12,1,DurationOfLoan-ROWS($C$4:C41)+1,Amortization[[#This Row],[opening
balance]]),""),0)</f>
        <v>459.96770372171954</v>
      </c>
      <c r="G41" s="10">
        <f ca="1">IF(Amortization[[#This Row],[payment
date]]="",0,PropertyTaxAmount)</f>
        <v>375</v>
      </c>
      <c r="H41" s="10">
        <f ca="1">IF(Amortization[[#This Row],[payment
date]]="",0,Amortization[[#This Row],[interest]]+Amortization[[#This Row],[principal]]+Amortization[[#This Row],[property
tax]])</f>
        <v>2835.4731365820162</v>
      </c>
      <c r="I41" s="10">
        <f ca="1">IF(Amortization[[#This Row],[payment
date]]="",0,Amortization[[#This Row],[opening
balance]]-Amortization[[#This Row],[principal]])</f>
        <v>384097.04310917691</v>
      </c>
      <c r="J41" s="14">
        <f ca="1">IF(Amortization[[#This Row],[closing
balance]]&gt;0,LastRow-ROW(),0)</f>
        <v>322</v>
      </c>
    </row>
    <row r="42" spans="2:10" ht="15" customHeight="1" x14ac:dyDescent="0.25">
      <c r="B42" s="11">
        <f>ROWS($B$4:B42)</f>
        <v>39</v>
      </c>
      <c r="C42" s="15">
        <f ca="1">IF(ValuesEntered,IF(Amortization[[#This Row],['#]]&lt;=DurationOfLoan,IF(ROW()-ROW(Amortization[[#Headers],[payment
date]])=1,LoanStart,IF(I41&gt;0,EDATE(C41,1),"")),""),"")</f>
        <v>46127</v>
      </c>
      <c r="D42" s="10">
        <f ca="1">IF(ROW()-ROW(Amortization[[#Headers],[opening
balance]])=1,LoanAmount,IF(Amortization[[#This Row],[payment
date]]="",0,INDEX(Amortization[], ROW()-4,8)))</f>
        <v>384097.04310917691</v>
      </c>
      <c r="E42" s="10">
        <f ca="1">IF(ValuesEntered,IF(ROW()-ROW(Amortization[[#Headers],[interest]])=1,-IPMT(InterestRate/12,1,DurationOfLoan-ROWS($C$4:C42)+1,Amortization[[#This Row],[opening
balance]]),IFERROR(-IPMT(InterestRate/12,1,Amortization[[#This Row],['#
remaining]],D43),0)),0)</f>
        <v>1998.0972903142274</v>
      </c>
      <c r="F42" s="10">
        <f ca="1">IFERROR(IF(AND(ValuesEntered,Amortization[[#This Row],[payment
date]]&lt;&gt;""),-PPMT(InterestRate/12,1,DurationOfLoan-ROWS($C$4:C42)+1,Amortization[[#This Row],[opening
balance]]),""),0)</f>
        <v>462.36336884527032</v>
      </c>
      <c r="G42" s="10">
        <f ca="1">IF(Amortization[[#This Row],[payment
date]]="",0,PropertyTaxAmount)</f>
        <v>375</v>
      </c>
      <c r="H42" s="10">
        <f ca="1">IF(Amortization[[#This Row],[payment
date]]="",0,Amortization[[#This Row],[interest]]+Amortization[[#This Row],[principal]]+Amortization[[#This Row],[property
tax]])</f>
        <v>2835.4606591594975</v>
      </c>
      <c r="I42" s="10">
        <f ca="1">IF(Amortization[[#This Row],[payment
date]]="",0,Amortization[[#This Row],[opening
balance]]-Amortization[[#This Row],[principal]])</f>
        <v>383634.67974033166</v>
      </c>
      <c r="J42" s="14">
        <f ca="1">IF(Amortization[[#This Row],[closing
balance]]&gt;0,LastRow-ROW(),0)</f>
        <v>321</v>
      </c>
    </row>
    <row r="43" spans="2:10" ht="15" customHeight="1" x14ac:dyDescent="0.25">
      <c r="B43" s="11">
        <f>ROWS($B$4:B43)</f>
        <v>40</v>
      </c>
      <c r="C43" s="15">
        <f ca="1">IF(ValuesEntered,IF(Amortization[[#This Row],['#]]&lt;=DurationOfLoan,IF(ROW()-ROW(Amortization[[#Headers],[payment
date]])=1,LoanStart,IF(I42&gt;0,EDATE(C42,1),"")),""),"")</f>
        <v>46157</v>
      </c>
      <c r="D43" s="10">
        <f ca="1">IF(ROW()-ROW(Amortization[[#Headers],[opening
balance]])=1,LoanAmount,IF(Amortization[[#This Row],[payment
date]]="",0,INDEX(Amortization[], ROW()-4,8)))</f>
        <v>383634.67974033166</v>
      </c>
      <c r="E43" s="10">
        <f ca="1">IF(ValuesEntered,IF(ROW()-ROW(Amortization[[#Headers],[interest]])=1,-IPMT(InterestRate/12,1,DurationOfLoan-ROWS($C$4:C43)+1,Amortization[[#This Row],[opening
balance]]),IFERROR(-IPMT(InterestRate/12,1,Amortization[[#This Row],['#
remaining]],D44),0)),0)</f>
        <v>1995.6766053590641</v>
      </c>
      <c r="F43" s="10">
        <f ca="1">IFERROR(IF(AND(ValuesEntered,Amortization[[#This Row],[payment
date]]&lt;&gt;""),-PPMT(InterestRate/12,1,DurationOfLoan-ROWS($C$4:C43)+1,Amortization[[#This Row],[opening
balance]]),""),0)</f>
        <v>464.77151139133935</v>
      </c>
      <c r="G43" s="10">
        <f ca="1">IF(Amortization[[#This Row],[payment
date]]="",0,PropertyTaxAmount)</f>
        <v>375</v>
      </c>
      <c r="H43" s="10">
        <f ca="1">IF(Amortization[[#This Row],[payment
date]]="",0,Amortization[[#This Row],[interest]]+Amortization[[#This Row],[principal]]+Amortization[[#This Row],[property
tax]])</f>
        <v>2835.4481167504036</v>
      </c>
      <c r="I43" s="10">
        <f ca="1">IF(Amortization[[#This Row],[payment
date]]="",0,Amortization[[#This Row],[opening
balance]]-Amortization[[#This Row],[principal]])</f>
        <v>383169.90822894033</v>
      </c>
      <c r="J43" s="14">
        <f ca="1">IF(Amortization[[#This Row],[closing
balance]]&gt;0,LastRow-ROW(),0)</f>
        <v>320</v>
      </c>
    </row>
    <row r="44" spans="2:10" ht="15" customHeight="1" x14ac:dyDescent="0.25">
      <c r="B44" s="11">
        <f>ROWS($B$4:B44)</f>
        <v>41</v>
      </c>
      <c r="C44" s="15">
        <f ca="1">IF(ValuesEntered,IF(Amortization[[#This Row],['#]]&lt;=DurationOfLoan,IF(ROW()-ROW(Amortization[[#Headers],[payment
date]])=1,LoanStart,IF(I43&gt;0,EDATE(C43,1),"")),""),"")</f>
        <v>46188</v>
      </c>
      <c r="D44" s="10">
        <f ca="1">IF(ROW()-ROW(Amortization[[#Headers],[opening
balance]])=1,LoanAmount,IF(Amortization[[#This Row],[payment
date]]="",0,INDEX(Amortization[], ROW()-4,8)))</f>
        <v>383169.90822894033</v>
      </c>
      <c r="E44" s="10">
        <f ca="1">IF(ValuesEntered,IF(ROW()-ROW(Amortization[[#Headers],[interest]])=1,-IPMT(InterestRate/12,1,DurationOfLoan-ROWS($C$4:C44)+1,Amortization[[#This Row],[opening
balance]]),IFERROR(-IPMT(InterestRate/12,1,Amortization[[#This Row],['#
remaining]],D45),0)),0)</f>
        <v>1993.2433126697592</v>
      </c>
      <c r="F44" s="10">
        <f ca="1">IFERROR(IF(AND(ValuesEntered,Amortization[[#This Row],[payment
date]]&lt;&gt;""),-PPMT(InterestRate/12,1,DurationOfLoan-ROWS($C$4:C44)+1,Amortization[[#This Row],[opening
balance]]),""),0)</f>
        <v>467.19219634650267</v>
      </c>
      <c r="G44" s="10">
        <f ca="1">IF(Amortization[[#This Row],[payment
date]]="",0,PropertyTaxAmount)</f>
        <v>375</v>
      </c>
      <c r="H44" s="10">
        <f ca="1">IF(Amortization[[#This Row],[payment
date]]="",0,Amortization[[#This Row],[interest]]+Amortization[[#This Row],[principal]]+Amortization[[#This Row],[property
tax]])</f>
        <v>2835.4355090162617</v>
      </c>
      <c r="I44" s="10">
        <f ca="1">IF(Amortization[[#This Row],[payment
date]]="",0,Amortization[[#This Row],[opening
balance]]-Amortization[[#This Row],[principal]])</f>
        <v>382702.7160325938</v>
      </c>
      <c r="J44" s="14">
        <f ca="1">IF(Amortization[[#This Row],[closing
balance]]&gt;0,LastRow-ROW(),0)</f>
        <v>319</v>
      </c>
    </row>
    <row r="45" spans="2:10" ht="15" customHeight="1" x14ac:dyDescent="0.25">
      <c r="B45" s="11">
        <f>ROWS($B$4:B45)</f>
        <v>42</v>
      </c>
      <c r="C45" s="15">
        <f ca="1">IF(ValuesEntered,IF(Amortization[[#This Row],['#]]&lt;=DurationOfLoan,IF(ROW()-ROW(Amortization[[#Headers],[payment
date]])=1,LoanStart,IF(I44&gt;0,EDATE(C44,1),"")),""),"")</f>
        <v>46218</v>
      </c>
      <c r="D45" s="10">
        <f ca="1">IF(ROW()-ROW(Amortization[[#Headers],[opening
balance]])=1,LoanAmount,IF(Amortization[[#This Row],[payment
date]]="",0,INDEX(Amortization[], ROW()-4,8)))</f>
        <v>382702.7160325938</v>
      </c>
      <c r="E45" s="10">
        <f ca="1">IF(ValuesEntered,IF(ROW()-ROW(Amortization[[#Headers],[interest]])=1,-IPMT(InterestRate/12,1,DurationOfLoan-ROWS($C$4:C45)+1,Amortization[[#This Row],[opening
balance]]),IFERROR(-IPMT(InterestRate/12,1,Amortization[[#This Row],['#
remaining]],D46),0)),0)</f>
        <v>1990.7973465810312</v>
      </c>
      <c r="F45" s="10">
        <f ca="1">IFERROR(IF(AND(ValuesEntered,Amortization[[#This Row],[payment
date]]&lt;&gt;""),-PPMT(InterestRate/12,1,DurationOfLoan-ROWS($C$4:C45)+1,Amortization[[#This Row],[opening
balance]]),""),0)</f>
        <v>469.62548903580728</v>
      </c>
      <c r="G45" s="10">
        <f ca="1">IF(Amortization[[#This Row],[payment
date]]="",0,PropertyTaxAmount)</f>
        <v>375</v>
      </c>
      <c r="H45" s="10">
        <f ca="1">IF(Amortization[[#This Row],[payment
date]]="",0,Amortization[[#This Row],[interest]]+Amortization[[#This Row],[principal]]+Amortization[[#This Row],[property
tax]])</f>
        <v>2835.4228356168387</v>
      </c>
      <c r="I45" s="10">
        <f ca="1">IF(Amortization[[#This Row],[payment
date]]="",0,Amortization[[#This Row],[opening
balance]]-Amortization[[#This Row],[principal]])</f>
        <v>382233.09054355801</v>
      </c>
      <c r="J45" s="14">
        <f ca="1">IF(Amortization[[#This Row],[closing
balance]]&gt;0,LastRow-ROW(),0)</f>
        <v>318</v>
      </c>
    </row>
    <row r="46" spans="2:10" ht="15" customHeight="1" x14ac:dyDescent="0.25">
      <c r="B46" s="11">
        <f>ROWS($B$4:B46)</f>
        <v>43</v>
      </c>
      <c r="C46" s="15">
        <f ca="1">IF(ValuesEntered,IF(Amortization[[#This Row],['#]]&lt;=DurationOfLoan,IF(ROW()-ROW(Amortization[[#Headers],[payment
date]])=1,LoanStart,IF(I45&gt;0,EDATE(C45,1),"")),""),"")</f>
        <v>46249</v>
      </c>
      <c r="D46" s="10">
        <f ca="1">IF(ROW()-ROW(Amortization[[#Headers],[opening
balance]])=1,LoanAmount,IF(Amortization[[#This Row],[payment
date]]="",0,INDEX(Amortization[], ROW()-4,8)))</f>
        <v>382233.09054355801</v>
      </c>
      <c r="E46" s="10">
        <f ca="1">IF(ValuesEntered,IF(ROW()-ROW(Amortization[[#Headers],[interest]])=1,-IPMT(InterestRate/12,1,DurationOfLoan-ROWS($C$4:C46)+1,Amortization[[#This Row],[opening
balance]]),IFERROR(-IPMT(InterestRate/12,1,Amortization[[#This Row],['#
remaining]],D47),0)),0)</f>
        <v>1988.338641085591</v>
      </c>
      <c r="F46" s="10">
        <f ca="1">IFERROR(IF(AND(ValuesEntered,Amortization[[#This Row],[payment
date]]&lt;&gt;""),-PPMT(InterestRate/12,1,DurationOfLoan-ROWS($C$4:C46)+1,Amortization[[#This Row],[opening
balance]]),""),0)</f>
        <v>472.07145512453542</v>
      </c>
      <c r="G46" s="10">
        <f ca="1">IF(Amortization[[#This Row],[payment
date]]="",0,PropertyTaxAmount)</f>
        <v>375</v>
      </c>
      <c r="H46" s="10">
        <f ca="1">IF(Amortization[[#This Row],[payment
date]]="",0,Amortization[[#This Row],[interest]]+Amortization[[#This Row],[principal]]+Amortization[[#This Row],[property
tax]])</f>
        <v>2835.4100962101265</v>
      </c>
      <c r="I46" s="10">
        <f ca="1">IF(Amortization[[#This Row],[payment
date]]="",0,Amortization[[#This Row],[opening
balance]]-Amortization[[#This Row],[principal]])</f>
        <v>381761.01908843347</v>
      </c>
      <c r="J46" s="14">
        <f ca="1">IF(Amortization[[#This Row],[closing
balance]]&gt;0,LastRow-ROW(),0)</f>
        <v>317</v>
      </c>
    </row>
    <row r="47" spans="2:10" ht="15" customHeight="1" x14ac:dyDescent="0.25">
      <c r="B47" s="11">
        <f>ROWS($B$4:B47)</f>
        <v>44</v>
      </c>
      <c r="C47" s="15">
        <f ca="1">IF(ValuesEntered,IF(Amortization[[#This Row],['#]]&lt;=DurationOfLoan,IF(ROW()-ROW(Amortization[[#Headers],[payment
date]])=1,LoanStart,IF(I46&gt;0,EDATE(C46,1),"")),""),"")</f>
        <v>46280</v>
      </c>
      <c r="D47" s="10">
        <f ca="1">IF(ROW()-ROW(Amortization[[#Headers],[opening
balance]])=1,LoanAmount,IF(Amortization[[#This Row],[payment
date]]="",0,INDEX(Amortization[], ROW()-4,8)))</f>
        <v>381761.01908843347</v>
      </c>
      <c r="E47" s="10">
        <f ca="1">IF(ValuesEntered,IF(ROW()-ROW(Amortization[[#Headers],[interest]])=1,-IPMT(InterestRate/12,1,DurationOfLoan-ROWS($C$4:C47)+1,Amortization[[#This Row],[opening
balance]]),IFERROR(-IPMT(InterestRate/12,1,Amortization[[#This Row],['#
remaining]],D48),0)),0)</f>
        <v>1985.8671298323618</v>
      </c>
      <c r="F47" s="10">
        <f ca="1">IFERROR(IF(AND(ValuesEntered,Amortization[[#This Row],[payment
date]]&lt;&gt;""),-PPMT(InterestRate/12,1,DurationOfLoan-ROWS($C$4:C47)+1,Amortization[[#This Row],[opening
balance]]),""),0)</f>
        <v>474.53016061997562</v>
      </c>
      <c r="G47" s="10">
        <f ca="1">IF(Amortization[[#This Row],[payment
date]]="",0,PropertyTaxAmount)</f>
        <v>375</v>
      </c>
      <c r="H47" s="10">
        <f ca="1">IF(Amortization[[#This Row],[payment
date]]="",0,Amortization[[#This Row],[interest]]+Amortization[[#This Row],[principal]]+Amortization[[#This Row],[property
tax]])</f>
        <v>2835.3972904523375</v>
      </c>
      <c r="I47" s="10">
        <f ca="1">IF(Amortization[[#This Row],[payment
date]]="",0,Amortization[[#This Row],[opening
balance]]-Amortization[[#This Row],[principal]])</f>
        <v>381286.48892781348</v>
      </c>
      <c r="J47" s="14">
        <f ca="1">IF(Amortization[[#This Row],[closing
balance]]&gt;0,LastRow-ROW(),0)</f>
        <v>316</v>
      </c>
    </row>
    <row r="48" spans="2:10" ht="15" customHeight="1" x14ac:dyDescent="0.25">
      <c r="B48" s="11">
        <f>ROWS($B$4:B48)</f>
        <v>45</v>
      </c>
      <c r="C48" s="15">
        <f ca="1">IF(ValuesEntered,IF(Amortization[[#This Row],['#]]&lt;=DurationOfLoan,IF(ROW()-ROW(Amortization[[#Headers],[payment
date]])=1,LoanStart,IF(I47&gt;0,EDATE(C47,1),"")),""),"")</f>
        <v>46310</v>
      </c>
      <c r="D48" s="10">
        <f ca="1">IF(ROW()-ROW(Amortization[[#Headers],[opening
balance]])=1,LoanAmount,IF(Amortization[[#This Row],[payment
date]]="",0,INDEX(Amortization[], ROW()-4,8)))</f>
        <v>381286.48892781348</v>
      </c>
      <c r="E48" s="10">
        <f ca="1">IF(ValuesEntered,IF(ROW()-ROW(Amortization[[#Headers],[interest]])=1,-IPMT(InterestRate/12,1,DurationOfLoan-ROWS($C$4:C48)+1,Amortization[[#This Row],[opening
balance]]),IFERROR(-IPMT(InterestRate/12,1,Amortization[[#This Row],['#
remaining]],D49),0)),0)</f>
        <v>1983.3827461246888</v>
      </c>
      <c r="F48" s="10">
        <f ca="1">IFERROR(IF(AND(ValuesEntered,Amortization[[#This Row],[payment
date]]&lt;&gt;""),-PPMT(InterestRate/12,1,DurationOfLoan-ROWS($C$4:C48)+1,Amortization[[#This Row],[opening
balance]]),""),0)</f>
        <v>477.00167187320483</v>
      </c>
      <c r="G48" s="10">
        <f ca="1">IF(Amortization[[#This Row],[payment
date]]="",0,PropertyTaxAmount)</f>
        <v>375</v>
      </c>
      <c r="H48" s="10">
        <f ca="1">IF(Amortization[[#This Row],[payment
date]]="",0,Amortization[[#This Row],[interest]]+Amortization[[#This Row],[principal]]+Amortization[[#This Row],[property
tax]])</f>
        <v>2835.3844179978937</v>
      </c>
      <c r="I48" s="10">
        <f ca="1">IF(Amortization[[#This Row],[payment
date]]="",0,Amortization[[#This Row],[opening
balance]]-Amortization[[#This Row],[principal]])</f>
        <v>380809.48725594027</v>
      </c>
      <c r="J48" s="14">
        <f ca="1">IF(Amortization[[#This Row],[closing
balance]]&gt;0,LastRow-ROW(),0)</f>
        <v>315</v>
      </c>
    </row>
    <row r="49" spans="2:10" ht="15" customHeight="1" x14ac:dyDescent="0.25">
      <c r="B49" s="11">
        <f>ROWS($B$4:B49)</f>
        <v>46</v>
      </c>
      <c r="C49" s="15">
        <f ca="1">IF(ValuesEntered,IF(Amortization[[#This Row],['#]]&lt;=DurationOfLoan,IF(ROW()-ROW(Amortization[[#Headers],[payment
date]])=1,LoanStart,IF(I48&gt;0,EDATE(C48,1),"")),""),"")</f>
        <v>46341</v>
      </c>
      <c r="D49" s="10">
        <f ca="1">IF(ROW()-ROW(Amortization[[#Headers],[opening
balance]])=1,LoanAmount,IF(Amortization[[#This Row],[payment
date]]="",0,INDEX(Amortization[], ROW()-4,8)))</f>
        <v>380809.48725594027</v>
      </c>
      <c r="E49" s="10">
        <f ca="1">IF(ValuesEntered,IF(ROW()-ROW(Amortization[[#Headers],[interest]])=1,-IPMT(InterestRate/12,1,DurationOfLoan-ROWS($C$4:C49)+1,Amortization[[#This Row],[opening
balance]]),IFERROR(-IPMT(InterestRate/12,1,Amortization[[#This Row],['#
remaining]],D50),0)),0)</f>
        <v>1980.8854229185383</v>
      </c>
      <c r="F49" s="10">
        <f ca="1">IFERROR(IF(AND(ValuesEntered,Amortization[[#This Row],[payment
date]]&lt;&gt;""),-PPMT(InterestRate/12,1,DurationOfLoan-ROWS($C$4:C49)+1,Amortization[[#This Row],[opening
balance]]),""),0)</f>
        <v>479.4860555808778</v>
      </c>
      <c r="G49" s="10">
        <f ca="1">IF(Amortization[[#This Row],[payment
date]]="",0,PropertyTaxAmount)</f>
        <v>375</v>
      </c>
      <c r="H49" s="10">
        <f ca="1">IF(Amortization[[#This Row],[payment
date]]="",0,Amortization[[#This Row],[interest]]+Amortization[[#This Row],[principal]]+Amortization[[#This Row],[property
tax]])</f>
        <v>2835.3714784994163</v>
      </c>
      <c r="I49" s="10">
        <f ca="1">IF(Amortization[[#This Row],[payment
date]]="",0,Amortization[[#This Row],[opening
balance]]-Amortization[[#This Row],[principal]])</f>
        <v>380330.00120035937</v>
      </c>
      <c r="J49" s="14">
        <f ca="1">IF(Amortization[[#This Row],[closing
balance]]&gt;0,LastRow-ROW(),0)</f>
        <v>314</v>
      </c>
    </row>
    <row r="50" spans="2:10" ht="15" customHeight="1" x14ac:dyDescent="0.25">
      <c r="B50" s="11">
        <f>ROWS($B$4:B50)</f>
        <v>47</v>
      </c>
      <c r="C50" s="15">
        <f ca="1">IF(ValuesEntered,IF(Amortization[[#This Row],['#]]&lt;=DurationOfLoan,IF(ROW()-ROW(Amortization[[#Headers],[payment
date]])=1,LoanStart,IF(I49&gt;0,EDATE(C49,1),"")),""),"")</f>
        <v>46371</v>
      </c>
      <c r="D50" s="10">
        <f ca="1">IF(ROW()-ROW(Amortization[[#Headers],[opening
balance]])=1,LoanAmount,IF(Amortization[[#This Row],[payment
date]]="",0,INDEX(Amortization[], ROW()-4,8)))</f>
        <v>380330.00120035937</v>
      </c>
      <c r="E50" s="10">
        <f ca="1">IF(ValuesEntered,IF(ROW()-ROW(Amortization[[#Headers],[interest]])=1,-IPMT(InterestRate/12,1,DurationOfLoan-ROWS($C$4:C50)+1,Amortization[[#This Row],[opening
balance]]),IFERROR(-IPMT(InterestRate/12,1,Amortization[[#This Row],['#
remaining]],D51),0)),0)</f>
        <v>1978.3750928206894</v>
      </c>
      <c r="F50" s="10">
        <f ca="1">IFERROR(IF(AND(ValuesEntered,Amortization[[#This Row],[payment
date]]&lt;&gt;""),-PPMT(InterestRate/12,1,DurationOfLoan-ROWS($C$4:C50)+1,Amortization[[#This Row],[opening
balance]]),""),0)</f>
        <v>481.98337878702819</v>
      </c>
      <c r="G50" s="10">
        <f ca="1">IF(Amortization[[#This Row],[payment
date]]="",0,PropertyTaxAmount)</f>
        <v>375</v>
      </c>
      <c r="H50" s="10">
        <f ca="1">IF(Amortization[[#This Row],[payment
date]]="",0,Amortization[[#This Row],[interest]]+Amortization[[#This Row],[principal]]+Amortization[[#This Row],[property
tax]])</f>
        <v>2835.3584716077175</v>
      </c>
      <c r="I50" s="10">
        <f ca="1">IF(Amortization[[#This Row],[payment
date]]="",0,Amortization[[#This Row],[opening
balance]]-Amortization[[#This Row],[principal]])</f>
        <v>379848.01782157237</v>
      </c>
      <c r="J50" s="14">
        <f ca="1">IF(Amortization[[#This Row],[closing
balance]]&gt;0,LastRow-ROW(),0)</f>
        <v>313</v>
      </c>
    </row>
    <row r="51" spans="2:10" ht="15" customHeight="1" x14ac:dyDescent="0.25">
      <c r="B51" s="11">
        <f>ROWS($B$4:B51)</f>
        <v>48</v>
      </c>
      <c r="C51" s="15">
        <f ca="1">IF(ValuesEntered,IF(Amortization[[#This Row],['#]]&lt;=DurationOfLoan,IF(ROW()-ROW(Amortization[[#Headers],[payment
date]])=1,LoanStart,IF(I50&gt;0,EDATE(C50,1),"")),""),"")</f>
        <v>46402</v>
      </c>
      <c r="D51" s="10">
        <f ca="1">IF(ROW()-ROW(Amortization[[#Headers],[opening
balance]])=1,LoanAmount,IF(Amortization[[#This Row],[payment
date]]="",0,INDEX(Amortization[], ROW()-4,8)))</f>
        <v>379848.01782157237</v>
      </c>
      <c r="E51" s="10">
        <f ca="1">IF(ValuesEntered,IF(ROW()-ROW(Amortization[[#Headers],[interest]])=1,-IPMT(InterestRate/12,1,DurationOfLoan-ROWS($C$4:C51)+1,Amortization[[#This Row],[opening
balance]]),IFERROR(-IPMT(InterestRate/12,1,Amortization[[#This Row],['#
remaining]],D52),0)),0)</f>
        <v>1975.851688086914</v>
      </c>
      <c r="F51" s="10">
        <f ca="1">IFERROR(IF(AND(ValuesEntered,Amortization[[#This Row],[payment
date]]&lt;&gt;""),-PPMT(InterestRate/12,1,DurationOfLoan-ROWS($C$4:C51)+1,Amortization[[#This Row],[opening
balance]]),""),0)</f>
        <v>484.49370888487738</v>
      </c>
      <c r="G51" s="10">
        <f ca="1">IF(Amortization[[#This Row],[payment
date]]="",0,PropertyTaxAmount)</f>
        <v>375</v>
      </c>
      <c r="H51" s="10">
        <f ca="1">IF(Amortization[[#This Row],[payment
date]]="",0,Amortization[[#This Row],[interest]]+Amortization[[#This Row],[principal]]+Amortization[[#This Row],[property
tax]])</f>
        <v>2835.3453969717912</v>
      </c>
      <c r="I51" s="10">
        <f ca="1">IF(Amortization[[#This Row],[payment
date]]="",0,Amortization[[#This Row],[opening
balance]]-Amortization[[#This Row],[principal]])</f>
        <v>379363.5241126875</v>
      </c>
      <c r="J51" s="14">
        <f ca="1">IF(Amortization[[#This Row],[closing
balance]]&gt;0,LastRow-ROW(),0)</f>
        <v>312</v>
      </c>
    </row>
    <row r="52" spans="2:10" ht="15" customHeight="1" x14ac:dyDescent="0.25">
      <c r="B52" s="11">
        <f>ROWS($B$4:B52)</f>
        <v>49</v>
      </c>
      <c r="C52" s="15">
        <f ca="1">IF(ValuesEntered,IF(Amortization[[#This Row],['#]]&lt;=DurationOfLoan,IF(ROW()-ROW(Amortization[[#Headers],[payment
date]])=1,LoanStart,IF(I51&gt;0,EDATE(C51,1),"")),""),"")</f>
        <v>46433</v>
      </c>
      <c r="D52" s="10">
        <f ca="1">IF(ROW()-ROW(Amortization[[#Headers],[opening
balance]])=1,LoanAmount,IF(Amortization[[#This Row],[payment
date]]="",0,INDEX(Amortization[], ROW()-4,8)))</f>
        <v>379363.5241126875</v>
      </c>
      <c r="E52" s="10">
        <f ca="1">IF(ValuesEntered,IF(ROW()-ROW(Amortization[[#Headers],[interest]])=1,-IPMT(InterestRate/12,1,DurationOfLoan-ROWS($C$4:C52)+1,Amortization[[#This Row],[opening
balance]]),IFERROR(-IPMT(InterestRate/12,1,Amortization[[#This Row],['#
remaining]],D53),0)),0)</f>
        <v>1973.31514062015</v>
      </c>
      <c r="F52" s="10">
        <f ca="1">IFERROR(IF(AND(ValuesEntered,Amortization[[#This Row],[payment
date]]&lt;&gt;""),-PPMT(InterestRate/12,1,DurationOfLoan-ROWS($C$4:C52)+1,Amortization[[#This Row],[opening
balance]]),""),0)</f>
        <v>487.01711361865273</v>
      </c>
      <c r="G52" s="10">
        <f ca="1">IF(Amortization[[#This Row],[payment
date]]="",0,PropertyTaxAmount)</f>
        <v>375</v>
      </c>
      <c r="H52" s="10">
        <f ca="1">IF(Amortization[[#This Row],[payment
date]]="",0,Amortization[[#This Row],[interest]]+Amortization[[#This Row],[principal]]+Amortization[[#This Row],[property
tax]])</f>
        <v>2835.3322542388028</v>
      </c>
      <c r="I52" s="10">
        <f ca="1">IF(Amortization[[#This Row],[payment
date]]="",0,Amortization[[#This Row],[opening
balance]]-Amortization[[#This Row],[principal]])</f>
        <v>378876.50699906884</v>
      </c>
      <c r="J52" s="14">
        <f ca="1">IF(Amortization[[#This Row],[closing
balance]]&gt;0,LastRow-ROW(),0)</f>
        <v>311</v>
      </c>
    </row>
    <row r="53" spans="2:10" ht="15" customHeight="1" x14ac:dyDescent="0.25">
      <c r="B53" s="11">
        <f>ROWS($B$4:B53)</f>
        <v>50</v>
      </c>
      <c r="C53" s="15">
        <f ca="1">IF(ValuesEntered,IF(Amortization[[#This Row],['#]]&lt;=DurationOfLoan,IF(ROW()-ROW(Amortization[[#Headers],[payment
date]])=1,LoanStart,IF(I52&gt;0,EDATE(C52,1),"")),""),"")</f>
        <v>46461</v>
      </c>
      <c r="D53" s="10">
        <f ca="1">IF(ROW()-ROW(Amortization[[#Headers],[opening
balance]])=1,LoanAmount,IF(Amortization[[#This Row],[payment
date]]="",0,INDEX(Amortization[], ROW()-4,8)))</f>
        <v>378876.50699906884</v>
      </c>
      <c r="E53" s="10">
        <f ca="1">IF(ValuesEntered,IF(ROW()-ROW(Amortization[[#Headers],[interest]])=1,-IPMT(InterestRate/12,1,DurationOfLoan-ROWS($C$4:C53)+1,Amortization[[#This Row],[opening
balance]]),IFERROR(-IPMT(InterestRate/12,1,Amortization[[#This Row],['#
remaining]],D54),0)),0)</f>
        <v>1970.7653819686634</v>
      </c>
      <c r="F53" s="10">
        <f ca="1">IFERROR(IF(AND(ValuesEntered,Amortization[[#This Row],[payment
date]]&lt;&gt;""),-PPMT(InterestRate/12,1,DurationOfLoan-ROWS($C$4:C53)+1,Amortization[[#This Row],[opening
balance]]),""),0)</f>
        <v>489.55366108541648</v>
      </c>
      <c r="G53" s="10">
        <f ca="1">IF(Amortization[[#This Row],[payment
date]]="",0,PropertyTaxAmount)</f>
        <v>375</v>
      </c>
      <c r="H53" s="10">
        <f ca="1">IF(Amortization[[#This Row],[payment
date]]="",0,Amortization[[#This Row],[interest]]+Amortization[[#This Row],[principal]]+Amortization[[#This Row],[property
tax]])</f>
        <v>2835.3190430540799</v>
      </c>
      <c r="I53" s="10">
        <f ca="1">IF(Amortization[[#This Row],[payment
date]]="",0,Amortization[[#This Row],[opening
balance]]-Amortization[[#This Row],[principal]])</f>
        <v>378386.9533379834</v>
      </c>
      <c r="J53" s="14">
        <f ca="1">IF(Amortization[[#This Row],[closing
balance]]&gt;0,LastRow-ROW(),0)</f>
        <v>310</v>
      </c>
    </row>
    <row r="54" spans="2:10" ht="15" customHeight="1" x14ac:dyDescent="0.25">
      <c r="B54" s="11">
        <f>ROWS($B$4:B54)</f>
        <v>51</v>
      </c>
      <c r="C54" s="15">
        <f ca="1">IF(ValuesEntered,IF(Amortization[[#This Row],['#]]&lt;=DurationOfLoan,IF(ROW()-ROW(Amortization[[#Headers],[payment
date]])=1,LoanStart,IF(I53&gt;0,EDATE(C53,1),"")),""),"")</f>
        <v>46492</v>
      </c>
      <c r="D54" s="10">
        <f ca="1">IF(ROW()-ROW(Amortization[[#Headers],[opening
balance]])=1,LoanAmount,IF(Amortization[[#This Row],[payment
date]]="",0,INDEX(Amortization[], ROW()-4,8)))</f>
        <v>378386.9533379834</v>
      </c>
      <c r="E54" s="10">
        <f ca="1">IF(ValuesEntered,IF(ROW()-ROW(Amortization[[#Headers],[interest]])=1,-IPMT(InterestRate/12,1,DurationOfLoan-ROWS($C$4:C54)+1,Amortization[[#This Row],[opening
balance]]),IFERROR(-IPMT(InterestRate/12,1,Amortization[[#This Row],['#
remaining]],D55),0)),0)</f>
        <v>1968.2023433242005</v>
      </c>
      <c r="F54" s="10">
        <f ca="1">IFERROR(IF(AND(ValuesEntered,Amortization[[#This Row],[payment
date]]&lt;&gt;""),-PPMT(InterestRate/12,1,DurationOfLoan-ROWS($C$4:C54)+1,Amortization[[#This Row],[opening
balance]]),""),0)</f>
        <v>492.10341973690294</v>
      </c>
      <c r="G54" s="10">
        <f ca="1">IF(Amortization[[#This Row],[payment
date]]="",0,PropertyTaxAmount)</f>
        <v>375</v>
      </c>
      <c r="H54" s="10">
        <f ca="1">IF(Amortization[[#This Row],[payment
date]]="",0,Amortization[[#This Row],[interest]]+Amortization[[#This Row],[principal]]+Amortization[[#This Row],[property
tax]])</f>
        <v>2835.3057630611033</v>
      </c>
      <c r="I54" s="10">
        <f ca="1">IF(Amortization[[#This Row],[payment
date]]="",0,Amortization[[#This Row],[opening
balance]]-Amortization[[#This Row],[principal]])</f>
        <v>377894.8499182465</v>
      </c>
      <c r="J54" s="14">
        <f ca="1">IF(Amortization[[#This Row],[closing
balance]]&gt;0,LastRow-ROW(),0)</f>
        <v>309</v>
      </c>
    </row>
    <row r="55" spans="2:10" ht="15" customHeight="1" x14ac:dyDescent="0.25">
      <c r="B55" s="11">
        <f>ROWS($B$4:B55)</f>
        <v>52</v>
      </c>
      <c r="C55" s="15">
        <f ca="1">IF(ValuesEntered,IF(Amortization[[#This Row],['#]]&lt;=DurationOfLoan,IF(ROW()-ROW(Amortization[[#Headers],[payment
date]])=1,LoanStart,IF(I54&gt;0,EDATE(C54,1),"")),""),"")</f>
        <v>46522</v>
      </c>
      <c r="D55" s="10">
        <f ca="1">IF(ROW()-ROW(Amortization[[#Headers],[opening
balance]])=1,LoanAmount,IF(Amortization[[#This Row],[payment
date]]="",0,INDEX(Amortization[], ROW()-4,8)))</f>
        <v>377894.8499182465</v>
      </c>
      <c r="E55" s="10">
        <f ca="1">IF(ValuesEntered,IF(ROW()-ROW(Amortization[[#Headers],[interest]])=1,-IPMT(InterestRate/12,1,DurationOfLoan-ROWS($C$4:C55)+1,Amortization[[#This Row],[opening
balance]]),IFERROR(-IPMT(InterestRate/12,1,Amortization[[#This Row],['#
remaining]],D56),0)),0)</f>
        <v>1965.6259555201309</v>
      </c>
      <c r="F55" s="10">
        <f ca="1">IFERROR(IF(AND(ValuesEntered,Amortization[[#This Row],[payment
date]]&lt;&gt;""),-PPMT(InterestRate/12,1,DurationOfLoan-ROWS($C$4:C55)+1,Amortization[[#This Row],[opening
balance]]),""),0)</f>
        <v>494.66645838136606</v>
      </c>
      <c r="G55" s="10">
        <f ca="1">IF(Amortization[[#This Row],[payment
date]]="",0,PropertyTaxAmount)</f>
        <v>375</v>
      </c>
      <c r="H55" s="10">
        <f ca="1">IF(Amortization[[#This Row],[payment
date]]="",0,Amortization[[#This Row],[interest]]+Amortization[[#This Row],[principal]]+Amortization[[#This Row],[property
tax]])</f>
        <v>2835.2924139014967</v>
      </c>
      <c r="I55" s="10">
        <f ca="1">IF(Amortization[[#This Row],[payment
date]]="",0,Amortization[[#This Row],[opening
balance]]-Amortization[[#This Row],[principal]])</f>
        <v>377400.18345986516</v>
      </c>
      <c r="J55" s="14">
        <f ca="1">IF(Amortization[[#This Row],[closing
balance]]&gt;0,LastRow-ROW(),0)</f>
        <v>308</v>
      </c>
    </row>
    <row r="56" spans="2:10" ht="15" customHeight="1" x14ac:dyDescent="0.25">
      <c r="B56" s="11">
        <f>ROWS($B$4:B56)</f>
        <v>53</v>
      </c>
      <c r="C56" s="15">
        <f ca="1">IF(ValuesEntered,IF(Amortization[[#This Row],['#]]&lt;=DurationOfLoan,IF(ROW()-ROW(Amortization[[#Headers],[payment
date]])=1,LoanStart,IF(I55&gt;0,EDATE(C55,1),"")),""),"")</f>
        <v>46553</v>
      </c>
      <c r="D56" s="10">
        <f ca="1">IF(ROW()-ROW(Amortization[[#Headers],[opening
balance]])=1,LoanAmount,IF(Amortization[[#This Row],[payment
date]]="",0,INDEX(Amortization[], ROW()-4,8)))</f>
        <v>377400.18345986516</v>
      </c>
      <c r="E56" s="10">
        <f ca="1">IF(ValuesEntered,IF(ROW()-ROW(Amortization[[#Headers],[interest]])=1,-IPMT(InterestRate/12,1,DurationOfLoan-ROWS($C$4:C56)+1,Amortization[[#This Row],[opening
balance]]),IFERROR(-IPMT(InterestRate/12,1,Amortization[[#This Row],['#
remaining]],D57),0)),0)</f>
        <v>1963.0361490295818</v>
      </c>
      <c r="F56" s="10">
        <f ca="1">IFERROR(IF(AND(ValuesEntered,Amortization[[#This Row],[payment
date]]&lt;&gt;""),-PPMT(InterestRate/12,1,DurationOfLoan-ROWS($C$4:C56)+1,Amortization[[#This Row],[opening
balance]]),""),0)</f>
        <v>497.24284618543567</v>
      </c>
      <c r="G56" s="10">
        <f ca="1">IF(Amortization[[#This Row],[payment
date]]="",0,PropertyTaxAmount)</f>
        <v>375</v>
      </c>
      <c r="H56" s="10">
        <f ca="1">IF(Amortization[[#This Row],[payment
date]]="",0,Amortization[[#This Row],[interest]]+Amortization[[#This Row],[principal]]+Amortization[[#This Row],[property
tax]])</f>
        <v>2835.2789952150174</v>
      </c>
      <c r="I56" s="10">
        <f ca="1">IF(Amortization[[#This Row],[payment
date]]="",0,Amortization[[#This Row],[opening
balance]]-Amortization[[#This Row],[principal]])</f>
        <v>376902.9406136797</v>
      </c>
      <c r="J56" s="14">
        <f ca="1">IF(Amortization[[#This Row],[closing
balance]]&gt;0,LastRow-ROW(),0)</f>
        <v>307</v>
      </c>
    </row>
    <row r="57" spans="2:10" ht="15" customHeight="1" x14ac:dyDescent="0.25">
      <c r="B57" s="11">
        <f>ROWS($B$4:B57)</f>
        <v>54</v>
      </c>
      <c r="C57" s="15">
        <f ca="1">IF(ValuesEntered,IF(Amortization[[#This Row],['#]]&lt;=DurationOfLoan,IF(ROW()-ROW(Amortization[[#Headers],[payment
date]])=1,LoanStart,IF(I56&gt;0,EDATE(C56,1),"")),""),"")</f>
        <v>46583</v>
      </c>
      <c r="D57" s="10">
        <f ca="1">IF(ROW()-ROW(Amortization[[#Headers],[opening
balance]])=1,LoanAmount,IF(Amortization[[#This Row],[payment
date]]="",0,INDEX(Amortization[], ROW()-4,8)))</f>
        <v>376902.9406136797</v>
      </c>
      <c r="E57" s="10">
        <f ca="1">IF(ValuesEntered,IF(ROW()-ROW(Amortization[[#Headers],[interest]])=1,-IPMT(InterestRate/12,1,DurationOfLoan-ROWS($C$4:C57)+1,Amortization[[#This Row],[opening
balance]]),IFERROR(-IPMT(InterestRate/12,1,Amortization[[#This Row],['#
remaining]],D58),0)),0)</f>
        <v>1960.432853963561</v>
      </c>
      <c r="F57" s="10">
        <f ca="1">IFERROR(IF(AND(ValuesEntered,Amortization[[#This Row],[payment
date]]&lt;&gt;""),-PPMT(InterestRate/12,1,DurationOfLoan-ROWS($C$4:C57)+1,Amortization[[#This Row],[opening
balance]]),""),0)</f>
        <v>499.83265267598478</v>
      </c>
      <c r="G57" s="10">
        <f ca="1">IF(Amortization[[#This Row],[payment
date]]="",0,PropertyTaxAmount)</f>
        <v>375</v>
      </c>
      <c r="H57" s="10">
        <f ca="1">IF(Amortization[[#This Row],[payment
date]]="",0,Amortization[[#This Row],[interest]]+Amortization[[#This Row],[principal]]+Amortization[[#This Row],[property
tax]])</f>
        <v>2835.2655066395459</v>
      </c>
      <c r="I57" s="10">
        <f ca="1">IF(Amortization[[#This Row],[payment
date]]="",0,Amortization[[#This Row],[opening
balance]]-Amortization[[#This Row],[principal]])</f>
        <v>376403.10796100373</v>
      </c>
      <c r="J57" s="14">
        <f ca="1">IF(Amortization[[#This Row],[closing
balance]]&gt;0,LastRow-ROW(),0)</f>
        <v>306</v>
      </c>
    </row>
    <row r="58" spans="2:10" ht="15" customHeight="1" x14ac:dyDescent="0.25">
      <c r="B58" s="11">
        <f>ROWS($B$4:B58)</f>
        <v>55</v>
      </c>
      <c r="C58" s="15">
        <f ca="1">IF(ValuesEntered,IF(Amortization[[#This Row],['#]]&lt;=DurationOfLoan,IF(ROW()-ROW(Amortization[[#Headers],[payment
date]])=1,LoanStart,IF(I57&gt;0,EDATE(C57,1),"")),""),"")</f>
        <v>46614</v>
      </c>
      <c r="D58" s="10">
        <f ca="1">IF(ROW()-ROW(Amortization[[#Headers],[opening
balance]])=1,LoanAmount,IF(Amortization[[#This Row],[payment
date]]="",0,INDEX(Amortization[], ROW()-4,8)))</f>
        <v>376403.10796100373</v>
      </c>
      <c r="E58" s="10">
        <f ca="1">IF(ValuesEntered,IF(ROW()-ROW(Amortization[[#Headers],[interest]])=1,-IPMT(InterestRate/12,1,DurationOfLoan-ROWS($C$4:C58)+1,Amortization[[#This Row],[opening
balance]]),IFERROR(-IPMT(InterestRate/12,1,Amortization[[#This Row],['#
remaining]],D59),0)),0)</f>
        <v>1957.8160000690714</v>
      </c>
      <c r="F58" s="10">
        <f ca="1">IFERROR(IF(AND(ValuesEntered,Amortization[[#This Row],[payment
date]]&lt;&gt;""),-PPMT(InterestRate/12,1,DurationOfLoan-ROWS($C$4:C58)+1,Amortization[[#This Row],[opening
balance]]),""),0)</f>
        <v>502.4359477420054</v>
      </c>
      <c r="G58" s="10">
        <f ca="1">IF(Amortization[[#This Row],[payment
date]]="",0,PropertyTaxAmount)</f>
        <v>375</v>
      </c>
      <c r="H58" s="10">
        <f ca="1">IF(Amortization[[#This Row],[payment
date]]="",0,Amortization[[#This Row],[interest]]+Amortization[[#This Row],[principal]]+Amortization[[#This Row],[property
tax]])</f>
        <v>2835.2519478110767</v>
      </c>
      <c r="I58" s="10">
        <f ca="1">IF(Amortization[[#This Row],[payment
date]]="",0,Amortization[[#This Row],[opening
balance]]-Amortization[[#This Row],[principal]])</f>
        <v>375900.6720132617</v>
      </c>
      <c r="J58" s="14">
        <f ca="1">IF(Amortization[[#This Row],[closing
balance]]&gt;0,LastRow-ROW(),0)</f>
        <v>305</v>
      </c>
    </row>
    <row r="59" spans="2:10" ht="15" customHeight="1" x14ac:dyDescent="0.25">
      <c r="B59" s="11">
        <f>ROWS($B$4:B59)</f>
        <v>56</v>
      </c>
      <c r="C59" s="15">
        <f ca="1">IF(ValuesEntered,IF(Amortization[[#This Row],['#]]&lt;=DurationOfLoan,IF(ROW()-ROW(Amortization[[#Headers],[payment
date]])=1,LoanStart,IF(I58&gt;0,EDATE(C58,1),"")),""),"")</f>
        <v>46645</v>
      </c>
      <c r="D59" s="10">
        <f ca="1">IF(ROW()-ROW(Amortization[[#Headers],[opening
balance]])=1,LoanAmount,IF(Amortization[[#This Row],[payment
date]]="",0,INDEX(Amortization[], ROW()-4,8)))</f>
        <v>375900.6720132617</v>
      </c>
      <c r="E59" s="10">
        <f ca="1">IF(ValuesEntered,IF(ROW()-ROW(Amortization[[#Headers],[interest]])=1,-IPMT(InterestRate/12,1,DurationOfLoan-ROWS($C$4:C59)+1,Amortization[[#This Row],[opening
balance]]),IFERROR(-IPMT(InterestRate/12,1,Amortization[[#This Row],['#
remaining]],D60),0)),0)</f>
        <v>1955.1855167272145</v>
      </c>
      <c r="F59" s="10">
        <f ca="1">IFERROR(IF(AND(ValuesEntered,Amortization[[#This Row],[payment
date]]&lt;&gt;""),-PPMT(InterestRate/12,1,DurationOfLoan-ROWS($C$4:C59)+1,Amortization[[#This Row],[opening
balance]]),""),0)</f>
        <v>505.05280163649513</v>
      </c>
      <c r="G59" s="10">
        <f ca="1">IF(Amortization[[#This Row],[payment
date]]="",0,PropertyTaxAmount)</f>
        <v>375</v>
      </c>
      <c r="H59" s="10">
        <f ca="1">IF(Amortization[[#This Row],[payment
date]]="",0,Amortization[[#This Row],[interest]]+Amortization[[#This Row],[principal]]+Amortization[[#This Row],[property
tax]])</f>
        <v>2835.2383183637094</v>
      </c>
      <c r="I59" s="10">
        <f ca="1">IF(Amortization[[#This Row],[payment
date]]="",0,Amortization[[#This Row],[opening
balance]]-Amortization[[#This Row],[principal]])</f>
        <v>375395.61921162519</v>
      </c>
      <c r="J59" s="14">
        <f ca="1">IF(Amortization[[#This Row],[closing
balance]]&gt;0,LastRow-ROW(),0)</f>
        <v>304</v>
      </c>
    </row>
    <row r="60" spans="2:10" ht="15" customHeight="1" x14ac:dyDescent="0.25">
      <c r="B60" s="11">
        <f>ROWS($B$4:B60)</f>
        <v>57</v>
      </c>
      <c r="C60" s="15">
        <f ca="1">IF(ValuesEntered,IF(Amortization[[#This Row],['#]]&lt;=DurationOfLoan,IF(ROW()-ROW(Amortization[[#Headers],[payment
date]])=1,LoanStart,IF(I59&gt;0,EDATE(C59,1),"")),""),"")</f>
        <v>46675</v>
      </c>
      <c r="D60" s="10">
        <f ca="1">IF(ROW()-ROW(Amortization[[#Headers],[opening
balance]])=1,LoanAmount,IF(Amortization[[#This Row],[payment
date]]="",0,INDEX(Amortization[], ROW()-4,8)))</f>
        <v>375395.61921162519</v>
      </c>
      <c r="E60" s="10">
        <f ca="1">IF(ValuesEntered,IF(ROW()-ROW(Amortization[[#Headers],[interest]])=1,-IPMT(InterestRate/12,1,DurationOfLoan-ROWS($C$4:C60)+1,Amortization[[#This Row],[opening
balance]]),IFERROR(-IPMT(InterestRate/12,1,Amortization[[#This Row],['#
remaining]],D61),0)),0)</f>
        <v>1952.5413329512858</v>
      </c>
      <c r="F60" s="10">
        <f ca="1">IFERROR(IF(AND(ValuesEntered,Amortization[[#This Row],[payment
date]]&lt;&gt;""),-PPMT(InterestRate/12,1,DurationOfLoan-ROWS($C$4:C60)+1,Amortization[[#This Row],[opening
balance]]),""),0)</f>
        <v>507.68328497835188</v>
      </c>
      <c r="G60" s="10">
        <f ca="1">IF(Amortization[[#This Row],[payment
date]]="",0,PropertyTaxAmount)</f>
        <v>375</v>
      </c>
      <c r="H60" s="10">
        <f ca="1">IF(Amortization[[#This Row],[payment
date]]="",0,Amortization[[#This Row],[interest]]+Amortization[[#This Row],[principal]]+Amortization[[#This Row],[property
tax]])</f>
        <v>2835.2246179296376</v>
      </c>
      <c r="I60" s="10">
        <f ca="1">IF(Amortization[[#This Row],[payment
date]]="",0,Amortization[[#This Row],[opening
balance]]-Amortization[[#This Row],[principal]])</f>
        <v>374887.93592664687</v>
      </c>
      <c r="J60" s="14">
        <f ca="1">IF(Amortization[[#This Row],[closing
balance]]&gt;0,LastRow-ROW(),0)</f>
        <v>303</v>
      </c>
    </row>
    <row r="61" spans="2:10" ht="15" customHeight="1" x14ac:dyDescent="0.25">
      <c r="B61" s="11">
        <f>ROWS($B$4:B61)</f>
        <v>58</v>
      </c>
      <c r="C61" s="15">
        <f ca="1">IF(ValuesEntered,IF(Amortization[[#This Row],['#]]&lt;=DurationOfLoan,IF(ROW()-ROW(Amortization[[#Headers],[payment
date]])=1,LoanStart,IF(I60&gt;0,EDATE(C60,1),"")),""),"")</f>
        <v>46706</v>
      </c>
      <c r="D61" s="10">
        <f ca="1">IF(ROW()-ROW(Amortization[[#Headers],[opening
balance]])=1,LoanAmount,IF(Amortization[[#This Row],[payment
date]]="",0,INDEX(Amortization[], ROW()-4,8)))</f>
        <v>374887.93592664687</v>
      </c>
      <c r="E61" s="10">
        <f ca="1">IF(ValuesEntered,IF(ROW()-ROW(Amortization[[#Headers],[interest]])=1,-IPMT(InterestRate/12,1,DurationOfLoan-ROWS($C$4:C61)+1,Amortization[[#This Row],[opening
balance]]),IFERROR(-IPMT(InterestRate/12,1,Amortization[[#This Row],['#
remaining]],D62),0)),0)</f>
        <v>1949.8833773848573</v>
      </c>
      <c r="F61" s="10">
        <f ca="1">IFERROR(IF(AND(ValuesEntered,Amortization[[#This Row],[payment
date]]&lt;&gt;""),-PPMT(InterestRate/12,1,DurationOfLoan-ROWS($C$4:C61)+1,Amortization[[#This Row],[opening
balance]]),""),0)</f>
        <v>510.32746875428074</v>
      </c>
      <c r="G61" s="10">
        <f ca="1">IF(Amortization[[#This Row],[payment
date]]="",0,PropertyTaxAmount)</f>
        <v>375</v>
      </c>
      <c r="H61" s="10">
        <f ca="1">IF(Amortization[[#This Row],[payment
date]]="",0,Amortization[[#This Row],[interest]]+Amortization[[#This Row],[principal]]+Amortization[[#This Row],[property
tax]])</f>
        <v>2835.2108461391381</v>
      </c>
      <c r="I61" s="10">
        <f ca="1">IF(Amortization[[#This Row],[payment
date]]="",0,Amortization[[#This Row],[opening
balance]]-Amortization[[#This Row],[principal]])</f>
        <v>374377.60845789261</v>
      </c>
      <c r="J61" s="14">
        <f ca="1">IF(Amortization[[#This Row],[closing
balance]]&gt;0,LastRow-ROW(),0)</f>
        <v>302</v>
      </c>
    </row>
    <row r="62" spans="2:10" ht="15" customHeight="1" x14ac:dyDescent="0.25">
      <c r="B62" s="11">
        <f>ROWS($B$4:B62)</f>
        <v>59</v>
      </c>
      <c r="C62" s="15">
        <f ca="1">IF(ValuesEntered,IF(Amortization[[#This Row],['#]]&lt;=DurationOfLoan,IF(ROW()-ROW(Amortization[[#Headers],[payment
date]])=1,LoanStart,IF(I61&gt;0,EDATE(C61,1),"")),""),"")</f>
        <v>46736</v>
      </c>
      <c r="D62" s="10">
        <f ca="1">IF(ROW()-ROW(Amortization[[#Headers],[opening
balance]])=1,LoanAmount,IF(Amortization[[#This Row],[payment
date]]="",0,INDEX(Amortization[], ROW()-4,8)))</f>
        <v>374377.60845789261</v>
      </c>
      <c r="E62" s="10">
        <f ca="1">IF(ValuesEntered,IF(ROW()-ROW(Amortization[[#Headers],[interest]])=1,-IPMT(InterestRate/12,1,DurationOfLoan-ROWS($C$4:C62)+1,Amortization[[#This Row],[opening
balance]]),IFERROR(-IPMT(InterestRate/12,1,Amortization[[#This Row],['#
remaining]],D63),0)),0)</f>
        <v>1947.2115782998535</v>
      </c>
      <c r="F62" s="10">
        <f ca="1">IFERROR(IF(AND(ValuesEntered,Amortization[[#This Row],[payment
date]]&lt;&gt;""),-PPMT(InterestRate/12,1,DurationOfLoan-ROWS($C$4:C62)+1,Amortization[[#This Row],[opening
balance]]),""),0)</f>
        <v>512.9854243207094</v>
      </c>
      <c r="G62" s="10">
        <f ca="1">IF(Amortization[[#This Row],[payment
date]]="",0,PropertyTaxAmount)</f>
        <v>375</v>
      </c>
      <c r="H62" s="10">
        <f ca="1">IF(Amortization[[#This Row],[payment
date]]="",0,Amortization[[#This Row],[interest]]+Amortization[[#This Row],[principal]]+Amortization[[#This Row],[property
tax]])</f>
        <v>2835.1970026205627</v>
      </c>
      <c r="I62" s="10">
        <f ca="1">IF(Amortization[[#This Row],[payment
date]]="",0,Amortization[[#This Row],[opening
balance]]-Amortization[[#This Row],[principal]])</f>
        <v>373864.62303357187</v>
      </c>
      <c r="J62" s="14">
        <f ca="1">IF(Amortization[[#This Row],[closing
balance]]&gt;0,LastRow-ROW(),0)</f>
        <v>301</v>
      </c>
    </row>
    <row r="63" spans="2:10" ht="15" customHeight="1" x14ac:dyDescent="0.25">
      <c r="B63" s="11">
        <f>ROWS($B$4:B63)</f>
        <v>60</v>
      </c>
      <c r="C63" s="15">
        <f ca="1">IF(ValuesEntered,IF(Amortization[[#This Row],['#]]&lt;=DurationOfLoan,IF(ROW()-ROW(Amortization[[#Headers],[payment
date]])=1,LoanStart,IF(I62&gt;0,EDATE(C62,1),"")),""),"")</f>
        <v>46767</v>
      </c>
      <c r="D63" s="10">
        <f ca="1">IF(ROW()-ROW(Amortization[[#Headers],[opening
balance]])=1,LoanAmount,IF(Amortization[[#This Row],[payment
date]]="",0,INDEX(Amortization[], ROW()-4,8)))</f>
        <v>373864.62303357187</v>
      </c>
      <c r="E63" s="10">
        <f ca="1">IF(ValuesEntered,IF(ROW()-ROW(Amortization[[#Headers],[interest]])=1,-IPMT(InterestRate/12,1,DurationOfLoan-ROWS($C$4:C63)+1,Amortization[[#This Row],[opening
balance]]),IFERROR(-IPMT(InterestRate/12,1,Amortization[[#This Row],['#
remaining]],D64),0)),0)</f>
        <v>1944.5258635946152</v>
      </c>
      <c r="F63" s="10">
        <f ca="1">IFERROR(IF(AND(ValuesEntered,Amortization[[#This Row],[payment
date]]&lt;&gt;""),-PPMT(InterestRate/12,1,DurationOfLoan-ROWS($C$4:C63)+1,Amortization[[#This Row],[opening
balance]]),""),0)</f>
        <v>515.65722340571301</v>
      </c>
      <c r="G63" s="10">
        <f ca="1">IF(Amortization[[#This Row],[payment
date]]="",0,PropertyTaxAmount)</f>
        <v>375</v>
      </c>
      <c r="H63" s="10">
        <f ca="1">IF(Amortization[[#This Row],[payment
date]]="",0,Amortization[[#This Row],[interest]]+Amortization[[#This Row],[principal]]+Amortization[[#This Row],[property
tax]])</f>
        <v>2835.1830870003282</v>
      </c>
      <c r="I63" s="10">
        <f ca="1">IF(Amortization[[#This Row],[payment
date]]="",0,Amortization[[#This Row],[opening
balance]]-Amortization[[#This Row],[principal]])</f>
        <v>373348.96581016615</v>
      </c>
      <c r="J63" s="14">
        <f ca="1">IF(Amortization[[#This Row],[closing
balance]]&gt;0,LastRow-ROW(),0)</f>
        <v>300</v>
      </c>
    </row>
    <row r="64" spans="2:10" ht="15" customHeight="1" x14ac:dyDescent="0.25">
      <c r="B64" s="11">
        <f>ROWS($B$4:B64)</f>
        <v>61</v>
      </c>
      <c r="C64" s="15">
        <f ca="1">IF(ValuesEntered,IF(Amortization[[#This Row],['#]]&lt;=DurationOfLoan,IF(ROW()-ROW(Amortization[[#Headers],[payment
date]])=1,LoanStart,IF(I63&gt;0,EDATE(C63,1),"")),""),"")</f>
        <v>46798</v>
      </c>
      <c r="D64" s="10">
        <f ca="1">IF(ROW()-ROW(Amortization[[#Headers],[opening
balance]])=1,LoanAmount,IF(Amortization[[#This Row],[payment
date]]="",0,INDEX(Amortization[], ROW()-4,8)))</f>
        <v>373348.96581016615</v>
      </c>
      <c r="E64" s="10">
        <f ca="1">IF(ValuesEntered,IF(ROW()-ROW(Amortization[[#Headers],[interest]])=1,-IPMT(InterestRate/12,1,DurationOfLoan-ROWS($C$4:C64)+1,Amortization[[#This Row],[opening
balance]]),IFERROR(-IPMT(InterestRate/12,1,Amortization[[#This Row],['#
remaining]],D65),0)),0)</f>
        <v>1941.8261607919542</v>
      </c>
      <c r="F64" s="10">
        <f ca="1">IFERROR(IF(AND(ValuesEntered,Amortization[[#This Row],[payment
date]]&lt;&gt;""),-PPMT(InterestRate/12,1,DurationOfLoan-ROWS($C$4:C64)+1,Amortization[[#This Row],[opening
balance]]),""),0)</f>
        <v>518.34293811095108</v>
      </c>
      <c r="G64" s="10">
        <f ca="1">IF(Amortization[[#This Row],[payment
date]]="",0,PropertyTaxAmount)</f>
        <v>375</v>
      </c>
      <c r="H64" s="10">
        <f ca="1">IF(Amortization[[#This Row],[payment
date]]="",0,Amortization[[#This Row],[interest]]+Amortization[[#This Row],[principal]]+Amortization[[#This Row],[property
tax]])</f>
        <v>2835.1690989029053</v>
      </c>
      <c r="I64" s="10">
        <f ca="1">IF(Amortization[[#This Row],[payment
date]]="",0,Amortization[[#This Row],[opening
balance]]-Amortization[[#This Row],[principal]])</f>
        <v>372830.62287205522</v>
      </c>
      <c r="J64" s="14">
        <f ca="1">IF(Amortization[[#This Row],[closing
balance]]&gt;0,LastRow-ROW(),0)</f>
        <v>299</v>
      </c>
    </row>
    <row r="65" spans="2:10" ht="15" customHeight="1" x14ac:dyDescent="0.25">
      <c r="B65" s="11">
        <f>ROWS($B$4:B65)</f>
        <v>62</v>
      </c>
      <c r="C65" s="15">
        <f ca="1">IF(ValuesEntered,IF(Amortization[[#This Row],['#]]&lt;=DurationOfLoan,IF(ROW()-ROW(Amortization[[#Headers],[payment
date]])=1,LoanStart,IF(I64&gt;0,EDATE(C64,1),"")),""),"")</f>
        <v>46827</v>
      </c>
      <c r="D65" s="10">
        <f ca="1">IF(ROW()-ROW(Amortization[[#Headers],[opening
balance]])=1,LoanAmount,IF(Amortization[[#This Row],[payment
date]]="",0,INDEX(Amortization[], ROW()-4,8)))</f>
        <v>372830.62287205522</v>
      </c>
      <c r="E65" s="10">
        <f ca="1">IF(ValuesEntered,IF(ROW()-ROW(Amortization[[#Headers],[interest]])=1,-IPMT(InterestRate/12,1,DurationOfLoan-ROWS($C$4:C65)+1,Amortization[[#This Row],[opening
balance]]),IFERROR(-IPMT(InterestRate/12,1,Amortization[[#This Row],['#
remaining]],D66),0)),0)</f>
        <v>1939.1123970371957</v>
      </c>
      <c r="F65" s="10">
        <f ca="1">IFERROR(IF(AND(ValuesEntered,Amortization[[#This Row],[payment
date]]&lt;&gt;""),-PPMT(InterestRate/12,1,DurationOfLoan-ROWS($C$4:C65)+1,Amortization[[#This Row],[opening
balance]]),""),0)</f>
        <v>521.04264091361233</v>
      </c>
      <c r="G65" s="10">
        <f ca="1">IF(Amortization[[#This Row],[payment
date]]="",0,PropertyTaxAmount)</f>
        <v>375</v>
      </c>
      <c r="H65" s="10">
        <f ca="1">IF(Amortization[[#This Row],[payment
date]]="",0,Amortization[[#This Row],[interest]]+Amortization[[#This Row],[principal]]+Amortization[[#This Row],[property
tax]])</f>
        <v>2835.155037950808</v>
      </c>
      <c r="I65" s="10">
        <f ca="1">IF(Amortization[[#This Row],[payment
date]]="",0,Amortization[[#This Row],[opening
balance]]-Amortization[[#This Row],[principal]])</f>
        <v>372309.58023114159</v>
      </c>
      <c r="J65" s="14">
        <f ca="1">IF(Amortization[[#This Row],[closing
balance]]&gt;0,LastRow-ROW(),0)</f>
        <v>298</v>
      </c>
    </row>
    <row r="66" spans="2:10" ht="15" customHeight="1" x14ac:dyDescent="0.25">
      <c r="B66" s="11">
        <f>ROWS($B$4:B66)</f>
        <v>63</v>
      </c>
      <c r="C66" s="15">
        <f ca="1">IF(ValuesEntered,IF(Amortization[[#This Row],['#]]&lt;=DurationOfLoan,IF(ROW()-ROW(Amortization[[#Headers],[payment
date]])=1,LoanStart,IF(I65&gt;0,EDATE(C65,1),"")),""),"")</f>
        <v>46858</v>
      </c>
      <c r="D66" s="10">
        <f ca="1">IF(ROW()-ROW(Amortization[[#Headers],[opening
balance]])=1,LoanAmount,IF(Amortization[[#This Row],[payment
date]]="",0,INDEX(Amortization[], ROW()-4,8)))</f>
        <v>372309.58023114159</v>
      </c>
      <c r="E66" s="10">
        <f ca="1">IF(ValuesEntered,IF(ROW()-ROW(Amortization[[#Headers],[interest]])=1,-IPMT(InterestRate/12,1,DurationOfLoan-ROWS($C$4:C66)+1,Amortization[[#This Row],[opening
balance]]),IFERROR(-IPMT(InterestRate/12,1,Amortization[[#This Row],['#
remaining]],D67),0)),0)</f>
        <v>1936.3844990962145</v>
      </c>
      <c r="F66" s="10">
        <f ca="1">IFERROR(IF(AND(ValuesEntered,Amortization[[#This Row],[payment
date]]&lt;&gt;""),-PPMT(InterestRate/12,1,DurationOfLoan-ROWS($C$4:C66)+1,Amortization[[#This Row],[opening
balance]]),""),0)</f>
        <v>523.75640466837069</v>
      </c>
      <c r="G66" s="10">
        <f ca="1">IF(Amortization[[#This Row],[payment
date]]="",0,PropertyTaxAmount)</f>
        <v>375</v>
      </c>
      <c r="H66" s="10">
        <f ca="1">IF(Amortization[[#This Row],[payment
date]]="",0,Amortization[[#This Row],[interest]]+Amortization[[#This Row],[principal]]+Amortization[[#This Row],[property
tax]])</f>
        <v>2835.1409037645853</v>
      </c>
      <c r="I66" s="10">
        <f ca="1">IF(Amortization[[#This Row],[payment
date]]="",0,Amortization[[#This Row],[opening
balance]]-Amortization[[#This Row],[principal]])</f>
        <v>371785.82382647321</v>
      </c>
      <c r="J66" s="14">
        <f ca="1">IF(Amortization[[#This Row],[closing
balance]]&gt;0,LastRow-ROW(),0)</f>
        <v>297</v>
      </c>
    </row>
    <row r="67" spans="2:10" ht="15" customHeight="1" x14ac:dyDescent="0.25">
      <c r="B67" s="11">
        <f>ROWS($B$4:B67)</f>
        <v>64</v>
      </c>
      <c r="C67" s="15">
        <f ca="1">IF(ValuesEntered,IF(Amortization[[#This Row],['#]]&lt;=DurationOfLoan,IF(ROW()-ROW(Amortization[[#Headers],[payment
date]])=1,LoanStart,IF(I66&gt;0,EDATE(C66,1),"")),""),"")</f>
        <v>46888</v>
      </c>
      <c r="D67" s="10">
        <f ca="1">IF(ROW()-ROW(Amortization[[#Headers],[opening
balance]])=1,LoanAmount,IF(Amortization[[#This Row],[payment
date]]="",0,INDEX(Amortization[], ROW()-4,8)))</f>
        <v>371785.82382647321</v>
      </c>
      <c r="E67" s="10">
        <f ca="1">IF(ValuesEntered,IF(ROW()-ROW(Amortization[[#Headers],[interest]])=1,-IPMT(InterestRate/12,1,DurationOfLoan-ROWS($C$4:C67)+1,Amortization[[#This Row],[opening
balance]]),IFERROR(-IPMT(InterestRate/12,1,Amortization[[#This Row],['#
remaining]],D68),0)),0)</f>
        <v>1933.6423933534575</v>
      </c>
      <c r="F67" s="10">
        <f ca="1">IFERROR(IF(AND(ValuesEntered,Amortization[[#This Row],[payment
date]]&lt;&gt;""),-PPMT(InterestRate/12,1,DurationOfLoan-ROWS($C$4:C67)+1,Amortization[[#This Row],[opening
balance]]),""),0)</f>
        <v>526.48430260935174</v>
      </c>
      <c r="G67" s="10">
        <f ca="1">IF(Amortization[[#This Row],[payment
date]]="",0,PropertyTaxAmount)</f>
        <v>375</v>
      </c>
      <c r="H67" s="10">
        <f ca="1">IF(Amortization[[#This Row],[payment
date]]="",0,Amortization[[#This Row],[interest]]+Amortization[[#This Row],[principal]]+Amortization[[#This Row],[property
tax]])</f>
        <v>2835.1266959628092</v>
      </c>
      <c r="I67" s="10">
        <f ca="1">IF(Amortization[[#This Row],[payment
date]]="",0,Amortization[[#This Row],[opening
balance]]-Amortization[[#This Row],[principal]])</f>
        <v>371259.33952386386</v>
      </c>
      <c r="J67" s="14">
        <f ca="1">IF(Amortization[[#This Row],[closing
balance]]&gt;0,LastRow-ROW(),0)</f>
        <v>296</v>
      </c>
    </row>
    <row r="68" spans="2:10" ht="15" customHeight="1" x14ac:dyDescent="0.25">
      <c r="B68" s="11">
        <f>ROWS($B$4:B68)</f>
        <v>65</v>
      </c>
      <c r="C68" s="15">
        <f ca="1">IF(ValuesEntered,IF(Amortization[[#This Row],['#]]&lt;=DurationOfLoan,IF(ROW()-ROW(Amortization[[#Headers],[payment
date]])=1,LoanStart,IF(I67&gt;0,EDATE(C67,1),"")),""),"")</f>
        <v>46919</v>
      </c>
      <c r="D68" s="10">
        <f ca="1">IF(ROW()-ROW(Amortization[[#Headers],[opening
balance]])=1,LoanAmount,IF(Amortization[[#This Row],[payment
date]]="",0,INDEX(Amortization[], ROW()-4,8)))</f>
        <v>371259.33952386386</v>
      </c>
      <c r="E68" s="10">
        <f ca="1">IF(ValuesEntered,IF(ROW()-ROW(Amortization[[#Headers],[interest]])=1,-IPMT(InterestRate/12,1,DurationOfLoan-ROWS($C$4:C68)+1,Amortization[[#This Row],[opening
balance]]),IFERROR(-IPMT(InterestRate/12,1,Amortization[[#This Row],['#
remaining]],D69),0)),0)</f>
        <v>1930.8860058099572</v>
      </c>
      <c r="F68" s="10">
        <f ca="1">IFERROR(IF(AND(ValuesEntered,Amortization[[#This Row],[payment
date]]&lt;&gt;""),-PPMT(InterestRate/12,1,DurationOfLoan-ROWS($C$4:C68)+1,Amortization[[#This Row],[opening
balance]]),""),0)</f>
        <v>529.22640835210871</v>
      </c>
      <c r="G68" s="10">
        <f ca="1">IF(Amortization[[#This Row],[payment
date]]="",0,PropertyTaxAmount)</f>
        <v>375</v>
      </c>
      <c r="H68" s="10">
        <f ca="1">IF(Amortization[[#This Row],[payment
date]]="",0,Amortization[[#This Row],[interest]]+Amortization[[#This Row],[principal]]+Amortization[[#This Row],[property
tax]])</f>
        <v>2835.1124141620658</v>
      </c>
      <c r="I68" s="10">
        <f ca="1">IF(Amortization[[#This Row],[payment
date]]="",0,Amortization[[#This Row],[opening
balance]]-Amortization[[#This Row],[principal]])</f>
        <v>370730.11311551178</v>
      </c>
      <c r="J68" s="14">
        <f ca="1">IF(Amortization[[#This Row],[closing
balance]]&gt;0,LastRow-ROW(),0)</f>
        <v>295</v>
      </c>
    </row>
    <row r="69" spans="2:10" ht="15" customHeight="1" x14ac:dyDescent="0.25">
      <c r="B69" s="11">
        <f>ROWS($B$4:B69)</f>
        <v>66</v>
      </c>
      <c r="C69" s="15">
        <f ca="1">IF(ValuesEntered,IF(Amortization[[#This Row],['#]]&lt;=DurationOfLoan,IF(ROW()-ROW(Amortization[[#Headers],[payment
date]])=1,LoanStart,IF(I68&gt;0,EDATE(C68,1),"")),""),"")</f>
        <v>46949</v>
      </c>
      <c r="D69" s="10">
        <f ca="1">IF(ROW()-ROW(Amortization[[#Headers],[opening
balance]])=1,LoanAmount,IF(Amortization[[#This Row],[payment
date]]="",0,INDEX(Amortization[], ROW()-4,8)))</f>
        <v>370730.11311551178</v>
      </c>
      <c r="E69" s="10">
        <f ca="1">IF(ValuesEntered,IF(ROW()-ROW(Amortization[[#Headers],[interest]])=1,-IPMT(InterestRate/12,1,DurationOfLoan-ROWS($C$4:C69)+1,Amortization[[#This Row],[opening
balance]]),IFERROR(-IPMT(InterestRate/12,1,Amortization[[#This Row],['#
remaining]],D70),0)),0)</f>
        <v>1928.1152620813341</v>
      </c>
      <c r="F69" s="10">
        <f ca="1">IFERROR(IF(AND(ValuesEntered,Amortization[[#This Row],[payment
date]]&lt;&gt;""),-PPMT(InterestRate/12,1,DurationOfLoan-ROWS($C$4:C69)+1,Amortization[[#This Row],[opening
balance]]),""),0)</f>
        <v>531.98279589560946</v>
      </c>
      <c r="G69" s="10">
        <f ca="1">IF(Amortization[[#This Row],[payment
date]]="",0,PropertyTaxAmount)</f>
        <v>375</v>
      </c>
      <c r="H69" s="10">
        <f ca="1">IF(Amortization[[#This Row],[payment
date]]="",0,Amortization[[#This Row],[interest]]+Amortization[[#This Row],[principal]]+Amortization[[#This Row],[property
tax]])</f>
        <v>2835.0980579769434</v>
      </c>
      <c r="I69" s="10">
        <f ca="1">IF(Amortization[[#This Row],[payment
date]]="",0,Amortization[[#This Row],[opening
balance]]-Amortization[[#This Row],[principal]])</f>
        <v>370198.13031961618</v>
      </c>
      <c r="J69" s="14">
        <f ca="1">IF(Amortization[[#This Row],[closing
balance]]&gt;0,LastRow-ROW(),0)</f>
        <v>294</v>
      </c>
    </row>
    <row r="70" spans="2:10" ht="15" customHeight="1" x14ac:dyDescent="0.25">
      <c r="B70" s="11">
        <f>ROWS($B$4:B70)</f>
        <v>67</v>
      </c>
      <c r="C70" s="15">
        <f ca="1">IF(ValuesEntered,IF(Amortization[[#This Row],['#]]&lt;=DurationOfLoan,IF(ROW()-ROW(Amortization[[#Headers],[payment
date]])=1,LoanStart,IF(I69&gt;0,EDATE(C69,1),"")),""),"")</f>
        <v>46980</v>
      </c>
      <c r="D70" s="10">
        <f ca="1">IF(ROW()-ROW(Amortization[[#Headers],[opening
balance]])=1,LoanAmount,IF(Amortization[[#This Row],[payment
date]]="",0,INDEX(Amortization[], ROW()-4,8)))</f>
        <v>370198.13031961618</v>
      </c>
      <c r="E70" s="10">
        <f ca="1">IF(ValuesEntered,IF(ROW()-ROW(Amortization[[#Headers],[interest]])=1,-IPMT(InterestRate/12,1,DurationOfLoan-ROWS($C$4:C70)+1,Amortization[[#This Row],[opening
balance]]),IFERROR(-IPMT(InterestRate/12,1,Amortization[[#This Row],['#
remaining]],D71),0)),0)</f>
        <v>1925.3300873957915</v>
      </c>
      <c r="F70" s="10">
        <f ca="1">IFERROR(IF(AND(ValuesEntered,Amortization[[#This Row],[payment
date]]&lt;&gt;""),-PPMT(InterestRate/12,1,DurationOfLoan-ROWS($C$4:C70)+1,Amortization[[#This Row],[opening
balance]]),""),0)</f>
        <v>534.7535396242323</v>
      </c>
      <c r="G70" s="10">
        <f ca="1">IF(Amortization[[#This Row],[payment
date]]="",0,PropertyTaxAmount)</f>
        <v>375</v>
      </c>
      <c r="H70" s="10">
        <f ca="1">IF(Amortization[[#This Row],[payment
date]]="",0,Amortization[[#This Row],[interest]]+Amortization[[#This Row],[principal]]+Amortization[[#This Row],[property
tax]])</f>
        <v>2835.0836270200239</v>
      </c>
      <c r="I70" s="10">
        <f ca="1">IF(Amortization[[#This Row],[payment
date]]="",0,Amortization[[#This Row],[opening
balance]]-Amortization[[#This Row],[principal]])</f>
        <v>369663.37677999196</v>
      </c>
      <c r="J70" s="14">
        <f ca="1">IF(Amortization[[#This Row],[closing
balance]]&gt;0,LastRow-ROW(),0)</f>
        <v>293</v>
      </c>
    </row>
    <row r="71" spans="2:10" ht="15" customHeight="1" x14ac:dyDescent="0.25">
      <c r="B71" s="11">
        <f>ROWS($B$4:B71)</f>
        <v>68</v>
      </c>
      <c r="C71" s="15">
        <f ca="1">IF(ValuesEntered,IF(Amortization[[#This Row],['#]]&lt;=DurationOfLoan,IF(ROW()-ROW(Amortization[[#Headers],[payment
date]])=1,LoanStart,IF(I70&gt;0,EDATE(C70,1),"")),""),"")</f>
        <v>47011</v>
      </c>
      <c r="D71" s="10">
        <f ca="1">IF(ROW()-ROW(Amortization[[#Headers],[opening
balance]])=1,LoanAmount,IF(Amortization[[#This Row],[payment
date]]="",0,INDEX(Amortization[], ROW()-4,8)))</f>
        <v>369663.37677999196</v>
      </c>
      <c r="E71" s="10">
        <f ca="1">IF(ValuesEntered,IF(ROW()-ROW(Amortization[[#Headers],[interest]])=1,-IPMT(InterestRate/12,1,DurationOfLoan-ROWS($C$4:C71)+1,Amortization[[#This Row],[opening
balance]]),IFERROR(-IPMT(InterestRate/12,1,Amortization[[#This Row],['#
remaining]],D72),0)),0)</f>
        <v>1922.5304065920948</v>
      </c>
      <c r="F71" s="10">
        <f ca="1">IFERROR(IF(AND(ValuesEntered,Amortization[[#This Row],[payment
date]]&lt;&gt;""),-PPMT(InterestRate/12,1,DurationOfLoan-ROWS($C$4:C71)+1,Amortization[[#This Row],[opening
balance]]),""),0)</f>
        <v>537.5387143097754</v>
      </c>
      <c r="G71" s="10">
        <f ca="1">IF(Amortization[[#This Row],[payment
date]]="",0,PropertyTaxAmount)</f>
        <v>375</v>
      </c>
      <c r="H71" s="10">
        <f ca="1">IF(Amortization[[#This Row],[payment
date]]="",0,Amortization[[#This Row],[interest]]+Amortization[[#This Row],[principal]]+Amortization[[#This Row],[property
tax]])</f>
        <v>2835.0691209018701</v>
      </c>
      <c r="I71" s="10">
        <f ca="1">IF(Amortization[[#This Row],[payment
date]]="",0,Amortization[[#This Row],[opening
balance]]-Amortization[[#This Row],[principal]])</f>
        <v>369125.83806568221</v>
      </c>
      <c r="J71" s="14">
        <f ca="1">IF(Amortization[[#This Row],[closing
balance]]&gt;0,LastRow-ROW(),0)</f>
        <v>292</v>
      </c>
    </row>
    <row r="72" spans="2:10" ht="15" customHeight="1" x14ac:dyDescent="0.25">
      <c r="B72" s="11">
        <f>ROWS($B$4:B72)</f>
        <v>69</v>
      </c>
      <c r="C72" s="15">
        <f ca="1">IF(ValuesEntered,IF(Amortization[[#This Row],['#]]&lt;=DurationOfLoan,IF(ROW()-ROW(Amortization[[#Headers],[payment
date]])=1,LoanStart,IF(I71&gt;0,EDATE(C71,1),"")),""),"")</f>
        <v>47041</v>
      </c>
      <c r="D72" s="10">
        <f ca="1">IF(ROW()-ROW(Amortization[[#Headers],[opening
balance]])=1,LoanAmount,IF(Amortization[[#This Row],[payment
date]]="",0,INDEX(Amortization[], ROW()-4,8)))</f>
        <v>369125.83806568221</v>
      </c>
      <c r="E72" s="10">
        <f ca="1">IF(ValuesEntered,IF(ROW()-ROW(Amortization[[#Headers],[interest]])=1,-IPMT(InterestRate/12,1,DurationOfLoan-ROWS($C$4:C72)+1,Amortization[[#This Row],[opening
balance]]),IFERROR(-IPMT(InterestRate/12,1,Amortization[[#This Row],['#
remaining]],D73),0)),0)</f>
        <v>1919.7161441175454</v>
      </c>
      <c r="F72" s="10">
        <f ca="1">IFERROR(IF(AND(ValuesEntered,Amortization[[#This Row],[payment
date]]&lt;&gt;""),-PPMT(InterestRate/12,1,DurationOfLoan-ROWS($C$4:C72)+1,Amortization[[#This Row],[opening
balance]]),""),0)</f>
        <v>540.33839511347207</v>
      </c>
      <c r="G72" s="10">
        <f ca="1">IF(Amortization[[#This Row],[payment
date]]="",0,PropertyTaxAmount)</f>
        <v>375</v>
      </c>
      <c r="H72" s="10">
        <f ca="1">IF(Amortization[[#This Row],[payment
date]]="",0,Amortization[[#This Row],[interest]]+Amortization[[#This Row],[principal]]+Amortization[[#This Row],[property
tax]])</f>
        <v>2835.0545392310173</v>
      </c>
      <c r="I72" s="10">
        <f ca="1">IF(Amortization[[#This Row],[payment
date]]="",0,Amortization[[#This Row],[opening
balance]]-Amortization[[#This Row],[principal]])</f>
        <v>368585.49967056874</v>
      </c>
      <c r="J72" s="14">
        <f ca="1">IF(Amortization[[#This Row],[closing
balance]]&gt;0,LastRow-ROW(),0)</f>
        <v>291</v>
      </c>
    </row>
    <row r="73" spans="2:10" ht="15" customHeight="1" x14ac:dyDescent="0.25">
      <c r="B73" s="11">
        <f>ROWS($B$4:B73)</f>
        <v>70</v>
      </c>
      <c r="C73" s="15">
        <f ca="1">IF(ValuesEntered,IF(Amortization[[#This Row],['#]]&lt;=DurationOfLoan,IF(ROW()-ROW(Amortization[[#Headers],[payment
date]])=1,LoanStart,IF(I72&gt;0,EDATE(C72,1),"")),""),"")</f>
        <v>47072</v>
      </c>
      <c r="D73" s="10">
        <f ca="1">IF(ROW()-ROW(Amortization[[#Headers],[opening
balance]])=1,LoanAmount,IF(Amortization[[#This Row],[payment
date]]="",0,INDEX(Amortization[], ROW()-4,8)))</f>
        <v>368585.49967056874</v>
      </c>
      <c r="E73" s="10">
        <f ca="1">IF(ValuesEntered,IF(ROW()-ROW(Amortization[[#Headers],[interest]])=1,-IPMT(InterestRate/12,1,DurationOfLoan-ROWS($C$4:C73)+1,Amortization[[#This Row],[opening
balance]]),IFERROR(-IPMT(InterestRate/12,1,Amortization[[#This Row],['#
remaining]],D74),0)),0)</f>
        <v>1916.8872240259411</v>
      </c>
      <c r="F73" s="10">
        <f ca="1">IFERROR(IF(AND(ValuesEntered,Amortization[[#This Row],[payment
date]]&lt;&gt;""),-PPMT(InterestRate/12,1,DurationOfLoan-ROWS($C$4:C73)+1,Amortization[[#This Row],[opening
balance]]),""),0)</f>
        <v>543.15265758802138</v>
      </c>
      <c r="G73" s="10">
        <f ca="1">IF(Amortization[[#This Row],[payment
date]]="",0,PropertyTaxAmount)</f>
        <v>375</v>
      </c>
      <c r="H73" s="10">
        <f ca="1">IF(Amortization[[#This Row],[payment
date]]="",0,Amortization[[#This Row],[interest]]+Amortization[[#This Row],[principal]]+Amortization[[#This Row],[property
tax]])</f>
        <v>2835.0398816139623</v>
      </c>
      <c r="I73" s="10">
        <f ca="1">IF(Amortization[[#This Row],[payment
date]]="",0,Amortization[[#This Row],[opening
balance]]-Amortization[[#This Row],[principal]])</f>
        <v>368042.34701298072</v>
      </c>
      <c r="J73" s="14">
        <f ca="1">IF(Amortization[[#This Row],[closing
balance]]&gt;0,LastRow-ROW(),0)</f>
        <v>290</v>
      </c>
    </row>
    <row r="74" spans="2:10" ht="15" customHeight="1" x14ac:dyDescent="0.25">
      <c r="B74" s="11">
        <f>ROWS($B$4:B74)</f>
        <v>71</v>
      </c>
      <c r="C74" s="15">
        <f ca="1">IF(ValuesEntered,IF(Amortization[[#This Row],['#]]&lt;=DurationOfLoan,IF(ROW()-ROW(Amortization[[#Headers],[payment
date]])=1,LoanStart,IF(I73&gt;0,EDATE(C73,1),"")),""),"")</f>
        <v>47102</v>
      </c>
      <c r="D74" s="10">
        <f ca="1">IF(ROW()-ROW(Amortization[[#Headers],[opening
balance]])=1,LoanAmount,IF(Amortization[[#This Row],[payment
date]]="",0,INDEX(Amortization[], ROW()-4,8)))</f>
        <v>368042.34701298072</v>
      </c>
      <c r="E74" s="10">
        <f ca="1">IF(ValuesEntered,IF(ROW()-ROW(Amortization[[#Headers],[interest]])=1,-IPMT(InterestRate/12,1,DurationOfLoan-ROWS($C$4:C74)+1,Amortization[[#This Row],[opening
balance]]),IFERROR(-IPMT(InterestRate/12,1,Amortization[[#This Row],['#
remaining]],D75),0)),0)</f>
        <v>1914.0435699755265</v>
      </c>
      <c r="F74" s="10">
        <f ca="1">IFERROR(IF(AND(ValuesEntered,Amortization[[#This Row],[payment
date]]&lt;&gt;""),-PPMT(InterestRate/12,1,DurationOfLoan-ROWS($C$4:C74)+1,Amortization[[#This Row],[opening
balance]]),""),0)</f>
        <v>545.98157767962573</v>
      </c>
      <c r="G74" s="10">
        <f ca="1">IF(Amortization[[#This Row],[payment
date]]="",0,PropertyTaxAmount)</f>
        <v>375</v>
      </c>
      <c r="H74" s="10">
        <f ca="1">IF(Amortization[[#This Row],[payment
date]]="",0,Amortization[[#This Row],[interest]]+Amortization[[#This Row],[principal]]+Amortization[[#This Row],[property
tax]])</f>
        <v>2835.0251476551521</v>
      </c>
      <c r="I74" s="10">
        <f ca="1">IF(Amortization[[#This Row],[payment
date]]="",0,Amortization[[#This Row],[opening
balance]]-Amortization[[#This Row],[principal]])</f>
        <v>367496.36543530109</v>
      </c>
      <c r="J74" s="14">
        <f ca="1">IF(Amortization[[#This Row],[closing
balance]]&gt;0,LastRow-ROW(),0)</f>
        <v>289</v>
      </c>
    </row>
    <row r="75" spans="2:10" ht="15" customHeight="1" x14ac:dyDescent="0.25">
      <c r="B75" s="11">
        <f>ROWS($B$4:B75)</f>
        <v>72</v>
      </c>
      <c r="C75" s="15">
        <f ca="1">IF(ValuesEntered,IF(Amortization[[#This Row],['#]]&lt;=DurationOfLoan,IF(ROW()-ROW(Amortization[[#Headers],[payment
date]])=1,LoanStart,IF(I74&gt;0,EDATE(C74,1),"")),""),"")</f>
        <v>47133</v>
      </c>
      <c r="D75" s="10">
        <f ca="1">IF(ROW()-ROW(Amortization[[#Headers],[opening
balance]])=1,LoanAmount,IF(Amortization[[#This Row],[payment
date]]="",0,INDEX(Amortization[], ROW()-4,8)))</f>
        <v>367496.36543530109</v>
      </c>
      <c r="E75" s="10">
        <f ca="1">IF(ValuesEntered,IF(ROW()-ROW(Amortization[[#Headers],[interest]])=1,-IPMT(InterestRate/12,1,DurationOfLoan-ROWS($C$4:C75)+1,Amortization[[#This Row],[opening
balance]]),IFERROR(-IPMT(InterestRate/12,1,Amortization[[#This Row],['#
remaining]],D76),0)),0)</f>
        <v>1911.1851052269324</v>
      </c>
      <c r="F75" s="10">
        <f ca="1">IFERROR(IF(AND(ValuesEntered,Amortization[[#This Row],[payment
date]]&lt;&gt;""),-PPMT(InterestRate/12,1,DurationOfLoan-ROWS($C$4:C75)+1,Amortization[[#This Row],[opening
balance]]),""),0)</f>
        <v>548.8252317300404</v>
      </c>
      <c r="G75" s="10">
        <f ca="1">IF(Amortization[[#This Row],[payment
date]]="",0,PropertyTaxAmount)</f>
        <v>375</v>
      </c>
      <c r="H75" s="10">
        <f ca="1">IF(Amortization[[#This Row],[payment
date]]="",0,Amortization[[#This Row],[interest]]+Amortization[[#This Row],[principal]]+Amortization[[#This Row],[property
tax]])</f>
        <v>2835.0103369569729</v>
      </c>
      <c r="I75" s="10">
        <f ca="1">IF(Amortization[[#This Row],[payment
date]]="",0,Amortization[[#This Row],[opening
balance]]-Amortization[[#This Row],[principal]])</f>
        <v>366947.54020357103</v>
      </c>
      <c r="J75" s="14">
        <f ca="1">IF(Amortization[[#This Row],[closing
balance]]&gt;0,LastRow-ROW(),0)</f>
        <v>288</v>
      </c>
    </row>
    <row r="76" spans="2:10" ht="15" customHeight="1" x14ac:dyDescent="0.25">
      <c r="B76" s="11">
        <f>ROWS($B$4:B76)</f>
        <v>73</v>
      </c>
      <c r="C76" s="15">
        <f ca="1">IF(ValuesEntered,IF(Amortization[[#This Row],['#]]&lt;=DurationOfLoan,IF(ROW()-ROW(Amortization[[#Headers],[payment
date]])=1,LoanStart,IF(I75&gt;0,EDATE(C75,1),"")),""),"")</f>
        <v>47164</v>
      </c>
      <c r="D76" s="10">
        <f ca="1">IF(ROW()-ROW(Amortization[[#Headers],[opening
balance]])=1,LoanAmount,IF(Amortization[[#This Row],[payment
date]]="",0,INDEX(Amortization[], ROW()-4,8)))</f>
        <v>366947.54020357103</v>
      </c>
      <c r="E76" s="10">
        <f ca="1">IF(ValuesEntered,IF(ROW()-ROW(Amortization[[#Headers],[interest]])=1,-IPMT(InterestRate/12,1,DurationOfLoan-ROWS($C$4:C76)+1,Amortization[[#This Row],[opening
balance]]),IFERROR(-IPMT(InterestRate/12,1,Amortization[[#This Row],['#
remaining]],D77),0)),0)</f>
        <v>1908.3117526411061</v>
      </c>
      <c r="F76" s="10">
        <f ca="1">IFERROR(IF(AND(ValuesEntered,Amortization[[#This Row],[payment
date]]&lt;&gt;""),-PPMT(InterestRate/12,1,DurationOfLoan-ROWS($C$4:C76)+1,Amortization[[#This Row],[opening
balance]]),""),0)</f>
        <v>551.68369647863437</v>
      </c>
      <c r="G76" s="10">
        <f ca="1">IF(Amortization[[#This Row],[payment
date]]="",0,PropertyTaxAmount)</f>
        <v>375</v>
      </c>
      <c r="H76" s="10">
        <f ca="1">IF(Amortization[[#This Row],[payment
date]]="",0,Amortization[[#This Row],[interest]]+Amortization[[#This Row],[principal]]+Amortization[[#This Row],[property
tax]])</f>
        <v>2834.9954491197404</v>
      </c>
      <c r="I76" s="10">
        <f ca="1">IF(Amortization[[#This Row],[payment
date]]="",0,Amortization[[#This Row],[opening
balance]]-Amortization[[#This Row],[principal]])</f>
        <v>366395.85650709237</v>
      </c>
      <c r="J76" s="14">
        <f ca="1">IF(Amortization[[#This Row],[closing
balance]]&gt;0,LastRow-ROW(),0)</f>
        <v>287</v>
      </c>
    </row>
    <row r="77" spans="2:10" ht="15" customHeight="1" x14ac:dyDescent="0.25">
      <c r="B77" s="11">
        <f>ROWS($B$4:B77)</f>
        <v>74</v>
      </c>
      <c r="C77" s="15">
        <f ca="1">IF(ValuesEntered,IF(Amortization[[#This Row],['#]]&lt;=DurationOfLoan,IF(ROW()-ROW(Amortization[[#Headers],[payment
date]])=1,LoanStart,IF(I76&gt;0,EDATE(C76,1),"")),""),"")</f>
        <v>47192</v>
      </c>
      <c r="D77" s="10">
        <f ca="1">IF(ROW()-ROW(Amortization[[#Headers],[opening
balance]])=1,LoanAmount,IF(Amortization[[#This Row],[payment
date]]="",0,INDEX(Amortization[], ROW()-4,8)))</f>
        <v>366395.85650709237</v>
      </c>
      <c r="E77" s="10">
        <f ca="1">IF(ValuesEntered,IF(ROW()-ROW(Amortization[[#Headers],[interest]])=1,-IPMT(InterestRate/12,1,DurationOfLoan-ROWS($C$4:C77)+1,Amortization[[#This Row],[opening
balance]]),IFERROR(-IPMT(InterestRate/12,1,Amortization[[#This Row],['#
remaining]],D78),0)),0)</f>
        <v>1905.4234346772287</v>
      </c>
      <c r="F77" s="10">
        <f ca="1">IFERROR(IF(AND(ValuesEntered,Amortization[[#This Row],[payment
date]]&lt;&gt;""),-PPMT(InterestRate/12,1,DurationOfLoan-ROWS($C$4:C77)+1,Amortization[[#This Row],[opening
balance]]),""),0)</f>
        <v>554.55704906446044</v>
      </c>
      <c r="G77" s="10">
        <f ca="1">IF(Amortization[[#This Row],[payment
date]]="",0,PropertyTaxAmount)</f>
        <v>375</v>
      </c>
      <c r="H77" s="10">
        <f ca="1">IF(Amortization[[#This Row],[payment
date]]="",0,Amortization[[#This Row],[interest]]+Amortization[[#This Row],[principal]]+Amortization[[#This Row],[property
tax]])</f>
        <v>2834.9804837416891</v>
      </c>
      <c r="I77" s="10">
        <f ca="1">IF(Amortization[[#This Row],[payment
date]]="",0,Amortization[[#This Row],[opening
balance]]-Amortization[[#This Row],[principal]])</f>
        <v>365841.29945802793</v>
      </c>
      <c r="J77" s="14">
        <f ca="1">IF(Amortization[[#This Row],[closing
balance]]&gt;0,LastRow-ROW(),0)</f>
        <v>286</v>
      </c>
    </row>
    <row r="78" spans="2:10" ht="15" customHeight="1" x14ac:dyDescent="0.25">
      <c r="B78" s="11">
        <f>ROWS($B$4:B78)</f>
        <v>75</v>
      </c>
      <c r="C78" s="15">
        <f ca="1">IF(ValuesEntered,IF(Amortization[[#This Row],['#]]&lt;=DurationOfLoan,IF(ROW()-ROW(Amortization[[#Headers],[payment
date]])=1,LoanStart,IF(I77&gt;0,EDATE(C77,1),"")),""),"")</f>
        <v>47223</v>
      </c>
      <c r="D78" s="10">
        <f ca="1">IF(ROW()-ROW(Amortization[[#Headers],[opening
balance]])=1,LoanAmount,IF(Amortization[[#This Row],[payment
date]]="",0,INDEX(Amortization[], ROW()-4,8)))</f>
        <v>365841.29945802793</v>
      </c>
      <c r="E78" s="10">
        <f ca="1">IF(ValuesEntered,IF(ROW()-ROW(Amortization[[#Headers],[interest]])=1,-IPMT(InterestRate/12,1,DurationOfLoan-ROWS($C$4:C78)+1,Amortization[[#This Row],[opening
balance]]),IFERROR(-IPMT(InterestRate/12,1,Amortization[[#This Row],['#
remaining]],D79),0)),0)</f>
        <v>1902.5200733906227</v>
      </c>
      <c r="F78" s="10">
        <f ca="1">IFERROR(IF(AND(ValuesEntered,Amortization[[#This Row],[payment
date]]&lt;&gt;""),-PPMT(InterestRate/12,1,DurationOfLoan-ROWS($C$4:C78)+1,Amortization[[#This Row],[opening
balance]]),""),0)</f>
        <v>557.44536702833784</v>
      </c>
      <c r="G78" s="10">
        <f ca="1">IF(Amortization[[#This Row],[payment
date]]="",0,PropertyTaxAmount)</f>
        <v>375</v>
      </c>
      <c r="H78" s="10">
        <f ca="1">IF(Amortization[[#This Row],[payment
date]]="",0,Amortization[[#This Row],[interest]]+Amortization[[#This Row],[principal]]+Amortization[[#This Row],[property
tax]])</f>
        <v>2834.9654404189605</v>
      </c>
      <c r="I78" s="10">
        <f ca="1">IF(Amortization[[#This Row],[payment
date]]="",0,Amortization[[#This Row],[opening
balance]]-Amortization[[#This Row],[principal]])</f>
        <v>365283.85409099958</v>
      </c>
      <c r="J78" s="14">
        <f ca="1">IF(Amortization[[#This Row],[closing
balance]]&gt;0,LastRow-ROW(),0)</f>
        <v>285</v>
      </c>
    </row>
    <row r="79" spans="2:10" ht="15" customHeight="1" x14ac:dyDescent="0.25">
      <c r="B79" s="11">
        <f>ROWS($B$4:B79)</f>
        <v>76</v>
      </c>
      <c r="C79" s="15">
        <f ca="1">IF(ValuesEntered,IF(Amortization[[#This Row],['#]]&lt;=DurationOfLoan,IF(ROW()-ROW(Amortization[[#Headers],[payment
date]])=1,LoanStart,IF(I78&gt;0,EDATE(C78,1),"")),""),"")</f>
        <v>47253</v>
      </c>
      <c r="D79" s="10">
        <f ca="1">IF(ROW()-ROW(Amortization[[#Headers],[opening
balance]])=1,LoanAmount,IF(Amortization[[#This Row],[payment
date]]="",0,INDEX(Amortization[], ROW()-4,8)))</f>
        <v>365283.85409099958</v>
      </c>
      <c r="E79" s="10">
        <f ca="1">IF(ValuesEntered,IF(ROW()-ROW(Amortization[[#Headers],[interest]])=1,-IPMT(InterestRate/12,1,DurationOfLoan-ROWS($C$4:C79)+1,Amortization[[#This Row],[opening
balance]]),IFERROR(-IPMT(InterestRate/12,1,Amortization[[#This Row],['#
remaining]],D80),0)),0)</f>
        <v>1899.6015904306491</v>
      </c>
      <c r="F79" s="10">
        <f ca="1">IFERROR(IF(AND(ValuesEntered,Amortization[[#This Row],[payment
date]]&lt;&gt;""),-PPMT(InterestRate/12,1,DurationOfLoan-ROWS($C$4:C79)+1,Amortization[[#This Row],[opening
balance]]),""),0)</f>
        <v>560.34872831494386</v>
      </c>
      <c r="G79" s="10">
        <f ca="1">IF(Amortization[[#This Row],[payment
date]]="",0,PropertyTaxAmount)</f>
        <v>375</v>
      </c>
      <c r="H79" s="10">
        <f ca="1">IF(Amortization[[#This Row],[payment
date]]="",0,Amortization[[#This Row],[interest]]+Amortization[[#This Row],[principal]]+Amortization[[#This Row],[property
tax]])</f>
        <v>2834.950318745593</v>
      </c>
      <c r="I79" s="10">
        <f ca="1">IF(Amortization[[#This Row],[payment
date]]="",0,Amortization[[#This Row],[opening
balance]]-Amortization[[#This Row],[principal]])</f>
        <v>364723.50536268466</v>
      </c>
      <c r="J79" s="14">
        <f ca="1">IF(Amortization[[#This Row],[closing
balance]]&gt;0,LastRow-ROW(),0)</f>
        <v>284</v>
      </c>
    </row>
    <row r="80" spans="2:10" ht="15" customHeight="1" x14ac:dyDescent="0.25">
      <c r="B80" s="11">
        <f>ROWS($B$4:B80)</f>
        <v>77</v>
      </c>
      <c r="C80" s="15">
        <f ca="1">IF(ValuesEntered,IF(Amortization[[#This Row],['#]]&lt;=DurationOfLoan,IF(ROW()-ROW(Amortization[[#Headers],[payment
date]])=1,LoanStart,IF(I79&gt;0,EDATE(C79,1),"")),""),"")</f>
        <v>47284</v>
      </c>
      <c r="D80" s="10">
        <f ca="1">IF(ROW()-ROW(Amortization[[#Headers],[opening
balance]])=1,LoanAmount,IF(Amortization[[#This Row],[payment
date]]="",0,INDEX(Amortization[], ROW()-4,8)))</f>
        <v>364723.50536268466</v>
      </c>
      <c r="E80" s="10">
        <f ca="1">IF(ValuesEntered,IF(ROW()-ROW(Amortization[[#Headers],[interest]])=1,-IPMT(InterestRate/12,1,DurationOfLoan-ROWS($C$4:C80)+1,Amortization[[#This Row],[opening
balance]]),IFERROR(-IPMT(InterestRate/12,1,Amortization[[#This Row],['#
remaining]],D81),0)),0)</f>
        <v>1896.6679070385921</v>
      </c>
      <c r="F80" s="10">
        <f ca="1">IFERROR(IF(AND(ValuesEntered,Amortization[[#This Row],[payment
date]]&lt;&gt;""),-PPMT(InterestRate/12,1,DurationOfLoan-ROWS($C$4:C80)+1,Amortization[[#This Row],[opening
balance]]),""),0)</f>
        <v>563.2672112749176</v>
      </c>
      <c r="G80" s="10">
        <f ca="1">IF(Amortization[[#This Row],[payment
date]]="",0,PropertyTaxAmount)</f>
        <v>375</v>
      </c>
      <c r="H80" s="10">
        <f ca="1">IF(Amortization[[#This Row],[payment
date]]="",0,Amortization[[#This Row],[interest]]+Amortization[[#This Row],[principal]]+Amortization[[#This Row],[property
tax]])</f>
        <v>2834.9351183135095</v>
      </c>
      <c r="I80" s="10">
        <f ca="1">IF(Amortization[[#This Row],[payment
date]]="",0,Amortization[[#This Row],[opening
balance]]-Amortization[[#This Row],[principal]])</f>
        <v>364160.23815140972</v>
      </c>
      <c r="J80" s="14">
        <f ca="1">IF(Amortization[[#This Row],[closing
balance]]&gt;0,LastRow-ROW(),0)</f>
        <v>283</v>
      </c>
    </row>
    <row r="81" spans="2:10" ht="15" customHeight="1" x14ac:dyDescent="0.25">
      <c r="B81" s="11">
        <f>ROWS($B$4:B81)</f>
        <v>78</v>
      </c>
      <c r="C81" s="15">
        <f ca="1">IF(ValuesEntered,IF(Amortization[[#This Row],['#]]&lt;=DurationOfLoan,IF(ROW()-ROW(Amortization[[#Headers],[payment
date]])=1,LoanStart,IF(I80&gt;0,EDATE(C80,1),"")),""),"")</f>
        <v>47314</v>
      </c>
      <c r="D81" s="10">
        <f ca="1">IF(ROW()-ROW(Amortization[[#Headers],[opening
balance]])=1,LoanAmount,IF(Amortization[[#This Row],[payment
date]]="",0,INDEX(Amortization[], ROW()-4,8)))</f>
        <v>364160.23815140972</v>
      </c>
      <c r="E81" s="10">
        <f ca="1">IF(ValuesEntered,IF(ROW()-ROW(Amortization[[#Headers],[interest]])=1,-IPMT(InterestRate/12,1,DurationOfLoan-ROWS($C$4:C81)+1,Amortization[[#This Row],[opening
balance]]),IFERROR(-IPMT(InterestRate/12,1,Amortization[[#This Row],['#
remaining]],D82),0)),0)</f>
        <v>1893.7189440455352</v>
      </c>
      <c r="F81" s="10">
        <f ca="1">IFERROR(IF(AND(ValuesEntered,Amortization[[#This Row],[payment
date]]&lt;&gt;""),-PPMT(InterestRate/12,1,DurationOfLoan-ROWS($C$4:C81)+1,Amortization[[#This Row],[opening
balance]]),""),0)</f>
        <v>566.20089466697436</v>
      </c>
      <c r="G81" s="10">
        <f ca="1">IF(Amortization[[#This Row],[payment
date]]="",0,PropertyTaxAmount)</f>
        <v>375</v>
      </c>
      <c r="H81" s="10">
        <f ca="1">IF(Amortization[[#This Row],[payment
date]]="",0,Amortization[[#This Row],[interest]]+Amortization[[#This Row],[principal]]+Amortization[[#This Row],[property
tax]])</f>
        <v>2834.9198387125098</v>
      </c>
      <c r="I81" s="10">
        <f ca="1">IF(Amortization[[#This Row],[payment
date]]="",0,Amortization[[#This Row],[opening
balance]]-Amortization[[#This Row],[principal]])</f>
        <v>363594.03725674277</v>
      </c>
      <c r="J81" s="14">
        <f ca="1">IF(Amortization[[#This Row],[closing
balance]]&gt;0,LastRow-ROW(),0)</f>
        <v>282</v>
      </c>
    </row>
    <row r="82" spans="2:10" ht="15" customHeight="1" x14ac:dyDescent="0.25">
      <c r="B82" s="11">
        <f>ROWS($B$4:B82)</f>
        <v>79</v>
      </c>
      <c r="C82" s="15">
        <f ca="1">IF(ValuesEntered,IF(Amortization[[#This Row],['#]]&lt;=DurationOfLoan,IF(ROW()-ROW(Amortization[[#Headers],[payment
date]])=1,LoanStart,IF(I81&gt;0,EDATE(C81,1),"")),""),"")</f>
        <v>47345</v>
      </c>
      <c r="D82" s="10">
        <f ca="1">IF(ROW()-ROW(Amortization[[#Headers],[opening
balance]])=1,LoanAmount,IF(Amortization[[#This Row],[payment
date]]="",0,INDEX(Amortization[], ROW()-4,8)))</f>
        <v>363594.03725674277</v>
      </c>
      <c r="E82" s="10">
        <f ca="1">IF(ValuesEntered,IF(ROW()-ROW(Amortization[[#Headers],[interest]])=1,-IPMT(InterestRate/12,1,DurationOfLoan-ROWS($C$4:C82)+1,Amortization[[#This Row],[opening
balance]]),IFERROR(-IPMT(InterestRate/12,1,Amortization[[#This Row],['#
remaining]],D83),0)),0)</f>
        <v>1890.7546218702223</v>
      </c>
      <c r="F82" s="10">
        <f ca="1">IFERROR(IF(AND(ValuesEntered,Amortization[[#This Row],[payment
date]]&lt;&gt;""),-PPMT(InterestRate/12,1,DurationOfLoan-ROWS($C$4:C82)+1,Amortization[[#This Row],[opening
balance]]),""),0)</f>
        <v>569.14985766003167</v>
      </c>
      <c r="G82" s="10">
        <f ca="1">IF(Amortization[[#This Row],[payment
date]]="",0,PropertyTaxAmount)</f>
        <v>375</v>
      </c>
      <c r="H82" s="10">
        <f ca="1">IF(Amortization[[#This Row],[payment
date]]="",0,Amortization[[#This Row],[interest]]+Amortization[[#This Row],[principal]]+Amortization[[#This Row],[property
tax]])</f>
        <v>2834.9044795302539</v>
      </c>
      <c r="I82" s="10">
        <f ca="1">IF(Amortization[[#This Row],[payment
date]]="",0,Amortization[[#This Row],[opening
balance]]-Amortization[[#This Row],[principal]])</f>
        <v>363024.88739908271</v>
      </c>
      <c r="J82" s="14">
        <f ca="1">IF(Amortization[[#This Row],[closing
balance]]&gt;0,LastRow-ROW(),0)</f>
        <v>281</v>
      </c>
    </row>
    <row r="83" spans="2:10" ht="15" customHeight="1" x14ac:dyDescent="0.25">
      <c r="B83" s="11">
        <f>ROWS($B$4:B83)</f>
        <v>80</v>
      </c>
      <c r="C83" s="15">
        <f ca="1">IF(ValuesEntered,IF(Amortization[[#This Row],['#]]&lt;=DurationOfLoan,IF(ROW()-ROW(Amortization[[#Headers],[payment
date]])=1,LoanStart,IF(I82&gt;0,EDATE(C82,1),"")),""),"")</f>
        <v>47376</v>
      </c>
      <c r="D83" s="10">
        <f ca="1">IF(ROW()-ROW(Amortization[[#Headers],[opening
balance]])=1,LoanAmount,IF(Amortization[[#This Row],[payment
date]]="",0,INDEX(Amortization[], ROW()-4,8)))</f>
        <v>363024.88739908271</v>
      </c>
      <c r="E83" s="10">
        <f ca="1">IF(ValuesEntered,IF(ROW()-ROW(Amortization[[#Headers],[interest]])=1,-IPMT(InterestRate/12,1,DurationOfLoan-ROWS($C$4:C83)+1,Amortization[[#This Row],[opening
balance]]),IFERROR(-IPMT(InterestRate/12,1,Amortization[[#This Row],['#
remaining]],D84),0)),0)</f>
        <v>1887.7748605169131</v>
      </c>
      <c r="F83" s="10">
        <f ca="1">IFERROR(IF(AND(ValuesEntered,Amortization[[#This Row],[payment
date]]&lt;&gt;""),-PPMT(InterestRate/12,1,DurationOfLoan-ROWS($C$4:C83)+1,Amortization[[#This Row],[opening
balance]]),""),0)</f>
        <v>572.1141798353442</v>
      </c>
      <c r="G83" s="10">
        <f ca="1">IF(Amortization[[#This Row],[payment
date]]="",0,PropertyTaxAmount)</f>
        <v>375</v>
      </c>
      <c r="H83" s="10">
        <f ca="1">IF(Amortization[[#This Row],[payment
date]]="",0,Amortization[[#This Row],[interest]]+Amortization[[#This Row],[principal]]+Amortization[[#This Row],[property
tax]])</f>
        <v>2834.8890403522573</v>
      </c>
      <c r="I83" s="10">
        <f ca="1">IF(Amortization[[#This Row],[payment
date]]="",0,Amortization[[#This Row],[opening
balance]]-Amortization[[#This Row],[principal]])</f>
        <v>362452.77321924735</v>
      </c>
      <c r="J83" s="14">
        <f ca="1">IF(Amortization[[#This Row],[closing
balance]]&gt;0,LastRow-ROW(),0)</f>
        <v>280</v>
      </c>
    </row>
    <row r="84" spans="2:10" ht="15" customHeight="1" x14ac:dyDescent="0.25">
      <c r="B84" s="11">
        <f>ROWS($B$4:B84)</f>
        <v>81</v>
      </c>
      <c r="C84" s="15">
        <f ca="1">IF(ValuesEntered,IF(Amortization[[#This Row],['#]]&lt;=DurationOfLoan,IF(ROW()-ROW(Amortization[[#Headers],[payment
date]])=1,LoanStart,IF(I83&gt;0,EDATE(C83,1),"")),""),"")</f>
        <v>47406</v>
      </c>
      <c r="D84" s="10">
        <f ca="1">IF(ROW()-ROW(Amortization[[#Headers],[opening
balance]])=1,LoanAmount,IF(Amortization[[#This Row],[payment
date]]="",0,INDEX(Amortization[], ROW()-4,8)))</f>
        <v>362452.77321924735</v>
      </c>
      <c r="E84" s="10">
        <f ca="1">IF(ValuesEntered,IF(ROW()-ROW(Amortization[[#Headers],[interest]])=1,-IPMT(InterestRate/12,1,DurationOfLoan-ROWS($C$4:C84)+1,Amortization[[#This Row],[opening
balance]]),IFERROR(-IPMT(InterestRate/12,1,Amortization[[#This Row],['#
remaining]],D85),0)),0)</f>
        <v>1884.7795795732222</v>
      </c>
      <c r="F84" s="10">
        <f ca="1">IFERROR(IF(AND(ValuesEntered,Amortization[[#This Row],[payment
date]]&lt;&gt;""),-PPMT(InterestRate/12,1,DurationOfLoan-ROWS($C$4:C84)+1,Amortization[[#This Row],[opening
balance]]),""),0)</f>
        <v>575.09394118865328</v>
      </c>
      <c r="G84" s="10">
        <f ca="1">IF(Amortization[[#This Row],[payment
date]]="",0,PropertyTaxAmount)</f>
        <v>375</v>
      </c>
      <c r="H84" s="10">
        <f ca="1">IF(Amortization[[#This Row],[payment
date]]="",0,Amortization[[#This Row],[interest]]+Amortization[[#This Row],[principal]]+Amortization[[#This Row],[property
tax]])</f>
        <v>2834.8735207618756</v>
      </c>
      <c r="I84" s="10">
        <f ca="1">IF(Amortization[[#This Row],[payment
date]]="",0,Amortization[[#This Row],[opening
balance]]-Amortization[[#This Row],[principal]])</f>
        <v>361877.6792780587</v>
      </c>
      <c r="J84" s="14">
        <f ca="1">IF(Amortization[[#This Row],[closing
balance]]&gt;0,LastRow-ROW(),0)</f>
        <v>279</v>
      </c>
    </row>
    <row r="85" spans="2:10" ht="15" customHeight="1" x14ac:dyDescent="0.25">
      <c r="B85" s="11">
        <f>ROWS($B$4:B85)</f>
        <v>82</v>
      </c>
      <c r="C85" s="15">
        <f ca="1">IF(ValuesEntered,IF(Amortization[[#This Row],['#]]&lt;=DurationOfLoan,IF(ROW()-ROW(Amortization[[#Headers],[payment
date]])=1,LoanStart,IF(I84&gt;0,EDATE(C84,1),"")),""),"")</f>
        <v>47437</v>
      </c>
      <c r="D85" s="10">
        <f ca="1">IF(ROW()-ROW(Amortization[[#Headers],[opening
balance]])=1,LoanAmount,IF(Amortization[[#This Row],[payment
date]]="",0,INDEX(Amortization[], ROW()-4,8)))</f>
        <v>361877.6792780587</v>
      </c>
      <c r="E85" s="10">
        <f ca="1">IF(ValuesEntered,IF(ROW()-ROW(Amortization[[#Headers],[interest]])=1,-IPMT(InterestRate/12,1,DurationOfLoan-ROWS($C$4:C85)+1,Amortization[[#This Row],[opening
balance]]),IFERROR(-IPMT(InterestRate/12,1,Amortization[[#This Row],['#
remaining]],D86),0)),0)</f>
        <v>1881.7686982079497</v>
      </c>
      <c r="F85" s="10">
        <f ca="1">IFERROR(IF(AND(ValuesEntered,Amortization[[#This Row],[payment
date]]&lt;&gt;""),-PPMT(InterestRate/12,1,DurationOfLoan-ROWS($C$4:C85)+1,Amortization[[#This Row],[opening
balance]]),""),0)</f>
        <v>578.08922213234405</v>
      </c>
      <c r="G85" s="10">
        <f ca="1">IF(Amortization[[#This Row],[payment
date]]="",0,PropertyTaxAmount)</f>
        <v>375</v>
      </c>
      <c r="H85" s="10">
        <f ca="1">IF(Amortization[[#This Row],[payment
date]]="",0,Amortization[[#This Row],[interest]]+Amortization[[#This Row],[principal]]+Amortization[[#This Row],[property
tax]])</f>
        <v>2834.8579203402937</v>
      </c>
      <c r="I85" s="10">
        <f ca="1">IF(Amortization[[#This Row],[payment
date]]="",0,Amortization[[#This Row],[opening
balance]]-Amortization[[#This Row],[principal]])</f>
        <v>361299.59005592635</v>
      </c>
      <c r="J85" s="14">
        <f ca="1">IF(Amortization[[#This Row],[closing
balance]]&gt;0,LastRow-ROW(),0)</f>
        <v>278</v>
      </c>
    </row>
    <row r="86" spans="2:10" ht="15" customHeight="1" x14ac:dyDescent="0.25">
      <c r="B86" s="11">
        <f>ROWS($B$4:B86)</f>
        <v>83</v>
      </c>
      <c r="C86" s="15">
        <f ca="1">IF(ValuesEntered,IF(Amortization[[#This Row],['#]]&lt;=DurationOfLoan,IF(ROW()-ROW(Amortization[[#Headers],[payment
date]])=1,LoanStart,IF(I85&gt;0,EDATE(C85,1),"")),""),"")</f>
        <v>47467</v>
      </c>
      <c r="D86" s="10">
        <f ca="1">IF(ROW()-ROW(Amortization[[#Headers],[opening
balance]])=1,LoanAmount,IF(Amortization[[#This Row],[payment
date]]="",0,INDEX(Amortization[], ROW()-4,8)))</f>
        <v>361299.59005592635</v>
      </c>
      <c r="E86" s="10">
        <f ca="1">IF(ValuesEntered,IF(ROW()-ROW(Amortization[[#Headers],[interest]])=1,-IPMT(InterestRate/12,1,DurationOfLoan-ROWS($C$4:C86)+1,Amortization[[#This Row],[opening
balance]]),IFERROR(-IPMT(InterestRate/12,1,Amortization[[#This Row],['#
remaining]],D87),0)),0)</f>
        <v>1878.7421351688995</v>
      </c>
      <c r="F86" s="10">
        <f ca="1">IFERROR(IF(AND(ValuesEntered,Amortization[[#This Row],[payment
date]]&lt;&gt;""),-PPMT(InterestRate/12,1,DurationOfLoan-ROWS($C$4:C86)+1,Amortization[[#This Row],[opening
balance]]),""),0)</f>
        <v>581.10010349761683</v>
      </c>
      <c r="G86" s="10">
        <f ca="1">IF(Amortization[[#This Row],[payment
date]]="",0,PropertyTaxAmount)</f>
        <v>375</v>
      </c>
      <c r="H86" s="10">
        <f ca="1">IF(Amortization[[#This Row],[payment
date]]="",0,Amortization[[#This Row],[interest]]+Amortization[[#This Row],[principal]]+Amortization[[#This Row],[property
tax]])</f>
        <v>2834.8422386665161</v>
      </c>
      <c r="I86" s="10">
        <f ca="1">IF(Amortization[[#This Row],[payment
date]]="",0,Amortization[[#This Row],[opening
balance]]-Amortization[[#This Row],[principal]])</f>
        <v>360718.48995242873</v>
      </c>
      <c r="J86" s="14">
        <f ca="1">IF(Amortization[[#This Row],[closing
balance]]&gt;0,LastRow-ROW(),0)</f>
        <v>277</v>
      </c>
    </row>
    <row r="87" spans="2:10" ht="15" customHeight="1" x14ac:dyDescent="0.25">
      <c r="B87" s="11">
        <f>ROWS($B$4:B87)</f>
        <v>84</v>
      </c>
      <c r="C87" s="15">
        <f ca="1">IF(ValuesEntered,IF(Amortization[[#This Row],['#]]&lt;=DurationOfLoan,IF(ROW()-ROW(Amortization[[#Headers],[payment
date]])=1,LoanStart,IF(I86&gt;0,EDATE(C86,1),"")),""),"")</f>
        <v>47498</v>
      </c>
      <c r="D87" s="10">
        <f ca="1">IF(ROW()-ROW(Amortization[[#Headers],[opening
balance]])=1,LoanAmount,IF(Amortization[[#This Row],[payment
date]]="",0,INDEX(Amortization[], ROW()-4,8)))</f>
        <v>360718.48995242873</v>
      </c>
      <c r="E87" s="10">
        <f ca="1">IF(ValuesEntered,IF(ROW()-ROW(Amortization[[#Headers],[interest]])=1,-IPMT(InterestRate/12,1,DurationOfLoan-ROWS($C$4:C87)+1,Amortization[[#This Row],[opening
balance]]),IFERROR(-IPMT(InterestRate/12,1,Amortization[[#This Row],['#
remaining]],D88),0)),0)</f>
        <v>1875.6998087806878</v>
      </c>
      <c r="F87" s="10">
        <f ca="1">IFERROR(IF(AND(ValuesEntered,Amortization[[#This Row],[payment
date]]&lt;&gt;""),-PPMT(InterestRate/12,1,DurationOfLoan-ROWS($C$4:C87)+1,Amortization[[#This Row],[opening
balance]]),""),0)</f>
        <v>584.12666653666679</v>
      </c>
      <c r="G87" s="10">
        <f ca="1">IF(Amortization[[#This Row],[payment
date]]="",0,PropertyTaxAmount)</f>
        <v>375</v>
      </c>
      <c r="H87" s="10">
        <f ca="1">IF(Amortization[[#This Row],[payment
date]]="",0,Amortization[[#This Row],[interest]]+Amortization[[#This Row],[principal]]+Amortization[[#This Row],[property
tax]])</f>
        <v>2834.8264753173544</v>
      </c>
      <c r="I87" s="10">
        <f ca="1">IF(Amortization[[#This Row],[payment
date]]="",0,Amortization[[#This Row],[opening
balance]]-Amortization[[#This Row],[principal]])</f>
        <v>360134.36328589206</v>
      </c>
      <c r="J87" s="14">
        <f ca="1">IF(Amortization[[#This Row],[closing
balance]]&gt;0,LastRow-ROW(),0)</f>
        <v>276</v>
      </c>
    </row>
    <row r="88" spans="2:10" ht="15" customHeight="1" x14ac:dyDescent="0.25">
      <c r="B88" s="11">
        <f>ROWS($B$4:B88)</f>
        <v>85</v>
      </c>
      <c r="C88" s="15">
        <f ca="1">IF(ValuesEntered,IF(Amortization[[#This Row],['#]]&lt;=DurationOfLoan,IF(ROW()-ROW(Amortization[[#Headers],[payment
date]])=1,LoanStart,IF(I87&gt;0,EDATE(C87,1),"")),""),"")</f>
        <v>47529</v>
      </c>
      <c r="D88" s="10">
        <f ca="1">IF(ROW()-ROW(Amortization[[#Headers],[opening
balance]])=1,LoanAmount,IF(Amortization[[#This Row],[payment
date]]="",0,INDEX(Amortization[], ROW()-4,8)))</f>
        <v>360134.36328589206</v>
      </c>
      <c r="E88" s="10">
        <f ca="1">IF(ValuesEntered,IF(ROW()-ROW(Amortization[[#Headers],[interest]])=1,-IPMT(InterestRate/12,1,DurationOfLoan-ROWS($C$4:C88)+1,Amortization[[#This Row],[opening
balance]]),IFERROR(-IPMT(InterestRate/12,1,Amortization[[#This Row],['#
remaining]],D89),0)),0)</f>
        <v>1872.6416369425374</v>
      </c>
      <c r="F88" s="10">
        <f ca="1">IFERROR(IF(AND(ValuesEntered,Amortization[[#This Row],[payment
date]]&lt;&gt;""),-PPMT(InterestRate/12,1,DurationOfLoan-ROWS($C$4:C88)+1,Amortization[[#This Row],[opening
balance]]),""),0)</f>
        <v>587.16899292487869</v>
      </c>
      <c r="G88" s="10">
        <f ca="1">IF(Amortization[[#This Row],[payment
date]]="",0,PropertyTaxAmount)</f>
        <v>375</v>
      </c>
      <c r="H88" s="10">
        <f ca="1">IF(Amortization[[#This Row],[payment
date]]="",0,Amortization[[#This Row],[interest]]+Amortization[[#This Row],[principal]]+Amortization[[#This Row],[property
tax]])</f>
        <v>2834.8106298674161</v>
      </c>
      <c r="I88" s="10">
        <f ca="1">IF(Amortization[[#This Row],[payment
date]]="",0,Amortization[[#This Row],[opening
balance]]-Amortization[[#This Row],[principal]])</f>
        <v>359547.19429296721</v>
      </c>
      <c r="J88" s="14">
        <f ca="1">IF(Amortization[[#This Row],[closing
balance]]&gt;0,LastRow-ROW(),0)</f>
        <v>275</v>
      </c>
    </row>
    <row r="89" spans="2:10" ht="15" customHeight="1" x14ac:dyDescent="0.25">
      <c r="B89" s="11">
        <f>ROWS($B$4:B89)</f>
        <v>86</v>
      </c>
      <c r="C89" s="15">
        <f ca="1">IF(ValuesEntered,IF(Amortization[[#This Row],['#]]&lt;=DurationOfLoan,IF(ROW()-ROW(Amortization[[#Headers],[payment
date]])=1,LoanStart,IF(I88&gt;0,EDATE(C88,1),"")),""),"")</f>
        <v>47557</v>
      </c>
      <c r="D89" s="10">
        <f ca="1">IF(ROW()-ROW(Amortization[[#Headers],[opening
balance]])=1,LoanAmount,IF(Amortization[[#This Row],[payment
date]]="",0,INDEX(Amortization[], ROW()-4,8)))</f>
        <v>359547.19429296721</v>
      </c>
      <c r="E89" s="10">
        <f ca="1">IF(ValuesEntered,IF(ROW()-ROW(Amortization[[#Headers],[interest]])=1,-IPMT(InterestRate/12,1,DurationOfLoan-ROWS($C$4:C89)+1,Amortization[[#This Row],[opening
balance]]),IFERROR(-IPMT(InterestRate/12,1,Amortization[[#This Row],['#
remaining]],D90),0)),0)</f>
        <v>1869.5675371260634</v>
      </c>
      <c r="F89" s="10">
        <f ca="1">IFERROR(IF(AND(ValuesEntered,Amortization[[#This Row],[payment
date]]&lt;&gt;""),-PPMT(InterestRate/12,1,DurationOfLoan-ROWS($C$4:C89)+1,Amortization[[#This Row],[opening
balance]]),""),0)</f>
        <v>590.22716476302924</v>
      </c>
      <c r="G89" s="10">
        <f ca="1">IF(Amortization[[#This Row],[payment
date]]="",0,PropertyTaxAmount)</f>
        <v>375</v>
      </c>
      <c r="H89" s="10">
        <f ca="1">IF(Amortization[[#This Row],[payment
date]]="",0,Amortization[[#This Row],[interest]]+Amortization[[#This Row],[principal]]+Amortization[[#This Row],[property
tax]])</f>
        <v>2834.7947018890927</v>
      </c>
      <c r="I89" s="10">
        <f ca="1">IF(Amortization[[#This Row],[payment
date]]="",0,Amortization[[#This Row],[opening
balance]]-Amortization[[#This Row],[principal]])</f>
        <v>358956.96712820418</v>
      </c>
      <c r="J89" s="14">
        <f ca="1">IF(Amortization[[#This Row],[closing
balance]]&gt;0,LastRow-ROW(),0)</f>
        <v>274</v>
      </c>
    </row>
    <row r="90" spans="2:10" ht="15" customHeight="1" x14ac:dyDescent="0.25">
      <c r="B90" s="11">
        <f>ROWS($B$4:B90)</f>
        <v>87</v>
      </c>
      <c r="C90" s="15">
        <f ca="1">IF(ValuesEntered,IF(Amortization[[#This Row],['#]]&lt;=DurationOfLoan,IF(ROW()-ROW(Amortization[[#Headers],[payment
date]])=1,LoanStart,IF(I89&gt;0,EDATE(C89,1),"")),""),"")</f>
        <v>47588</v>
      </c>
      <c r="D90" s="10">
        <f ca="1">IF(ROW()-ROW(Amortization[[#Headers],[opening
balance]])=1,LoanAmount,IF(Amortization[[#This Row],[payment
date]]="",0,INDEX(Amortization[], ROW()-4,8)))</f>
        <v>358956.96712820418</v>
      </c>
      <c r="E90" s="10">
        <f ca="1">IF(ValuesEntered,IF(ROW()-ROW(Amortization[[#Headers],[interest]])=1,-IPMT(InterestRate/12,1,DurationOfLoan-ROWS($C$4:C90)+1,Amortization[[#This Row],[opening
balance]]),IFERROR(-IPMT(InterestRate/12,1,Amortization[[#This Row],['#
remaining]],D91),0)),0)</f>
        <v>1866.4774263730451</v>
      </c>
      <c r="F90" s="10">
        <f ca="1">IFERROR(IF(AND(ValuesEntered,Amortization[[#This Row],[payment
date]]&lt;&gt;""),-PPMT(InterestRate/12,1,DurationOfLoan-ROWS($C$4:C90)+1,Amortization[[#This Row],[opening
balance]]),""),0)</f>
        <v>593.30126457950325</v>
      </c>
      <c r="G90" s="10">
        <f ca="1">IF(Amortization[[#This Row],[payment
date]]="",0,PropertyTaxAmount)</f>
        <v>375</v>
      </c>
      <c r="H90" s="10">
        <f ca="1">IF(Amortization[[#This Row],[payment
date]]="",0,Amortization[[#This Row],[interest]]+Amortization[[#This Row],[principal]]+Amortization[[#This Row],[property
tax]])</f>
        <v>2834.7786909525485</v>
      </c>
      <c r="I90" s="10">
        <f ca="1">IF(Amortization[[#This Row],[payment
date]]="",0,Amortization[[#This Row],[opening
balance]]-Amortization[[#This Row],[principal]])</f>
        <v>358363.66586362466</v>
      </c>
      <c r="J90" s="14">
        <f ca="1">IF(Amortization[[#This Row],[closing
balance]]&gt;0,LastRow-ROW(),0)</f>
        <v>273</v>
      </c>
    </row>
    <row r="91" spans="2:10" ht="15" customHeight="1" x14ac:dyDescent="0.25">
      <c r="B91" s="11">
        <f>ROWS($B$4:B91)</f>
        <v>88</v>
      </c>
      <c r="C91" s="15">
        <f ca="1">IF(ValuesEntered,IF(Amortization[[#This Row],['#]]&lt;=DurationOfLoan,IF(ROW()-ROW(Amortization[[#Headers],[payment
date]])=1,LoanStart,IF(I90&gt;0,EDATE(C90,1),"")),""),"")</f>
        <v>47618</v>
      </c>
      <c r="D91" s="10">
        <f ca="1">IF(ROW()-ROW(Amortization[[#Headers],[opening
balance]])=1,LoanAmount,IF(Amortization[[#This Row],[payment
date]]="",0,INDEX(Amortization[], ROW()-4,8)))</f>
        <v>358363.66586362466</v>
      </c>
      <c r="E91" s="10">
        <f ca="1">IF(ValuesEntered,IF(ROW()-ROW(Amortization[[#Headers],[interest]])=1,-IPMT(InterestRate/12,1,DurationOfLoan-ROWS($C$4:C91)+1,Amortization[[#This Row],[opening
balance]]),IFERROR(-IPMT(InterestRate/12,1,Amortization[[#This Row],['#
remaining]],D92),0)),0)</f>
        <v>1863.371221293188</v>
      </c>
      <c r="F91" s="10">
        <f ca="1">IFERROR(IF(AND(ValuesEntered,Amortization[[#This Row],[payment
date]]&lt;&gt;""),-PPMT(InterestRate/12,1,DurationOfLoan-ROWS($C$4:C91)+1,Amortization[[#This Row],[opening
balance]]),""),0)</f>
        <v>596.39137533252153</v>
      </c>
      <c r="G91" s="10">
        <f ca="1">IF(Amortization[[#This Row],[payment
date]]="",0,PropertyTaxAmount)</f>
        <v>375</v>
      </c>
      <c r="H91" s="10">
        <f ca="1">IF(Amortization[[#This Row],[payment
date]]="",0,Amortization[[#This Row],[interest]]+Amortization[[#This Row],[principal]]+Amortization[[#This Row],[property
tax]])</f>
        <v>2834.7625966257096</v>
      </c>
      <c r="I91" s="10">
        <f ca="1">IF(Amortization[[#This Row],[payment
date]]="",0,Amortization[[#This Row],[opening
balance]]-Amortization[[#This Row],[principal]])</f>
        <v>357767.27448829211</v>
      </c>
      <c r="J91" s="14">
        <f ca="1">IF(Amortization[[#This Row],[closing
balance]]&gt;0,LastRow-ROW(),0)</f>
        <v>272</v>
      </c>
    </row>
    <row r="92" spans="2:10" ht="15" customHeight="1" x14ac:dyDescent="0.25">
      <c r="B92" s="11">
        <f>ROWS($B$4:B92)</f>
        <v>89</v>
      </c>
      <c r="C92" s="15">
        <f ca="1">IF(ValuesEntered,IF(Amortization[[#This Row],['#]]&lt;=DurationOfLoan,IF(ROW()-ROW(Amortization[[#Headers],[payment
date]])=1,LoanStart,IF(I91&gt;0,EDATE(C91,1),"")),""),"")</f>
        <v>47649</v>
      </c>
      <c r="D92" s="10">
        <f ca="1">IF(ROW()-ROW(Amortization[[#Headers],[opening
balance]])=1,LoanAmount,IF(Amortization[[#This Row],[payment
date]]="",0,INDEX(Amortization[], ROW()-4,8)))</f>
        <v>357767.27448829211</v>
      </c>
      <c r="E92" s="10">
        <f ca="1">IF(ValuesEntered,IF(ROW()-ROW(Amortization[[#Headers],[interest]])=1,-IPMT(InterestRate/12,1,DurationOfLoan-ROWS($C$4:C92)+1,Amortization[[#This Row],[opening
balance]]),IFERROR(-IPMT(InterestRate/12,1,Amortization[[#This Row],['#
remaining]],D93),0)),0)</f>
        <v>1860.2488380618736</v>
      </c>
      <c r="F92" s="10">
        <f ca="1">IFERROR(IF(AND(ValuesEntered,Amortization[[#This Row],[payment
date]]&lt;&gt;""),-PPMT(InterestRate/12,1,DurationOfLoan-ROWS($C$4:C92)+1,Amortization[[#This Row],[opening
balance]]),""),0)</f>
        <v>599.49758041237817</v>
      </c>
      <c r="G92" s="10">
        <f ca="1">IF(Amortization[[#This Row],[payment
date]]="",0,PropertyTaxAmount)</f>
        <v>375</v>
      </c>
      <c r="H92" s="10">
        <f ca="1">IF(Amortization[[#This Row],[payment
date]]="",0,Amortization[[#This Row],[interest]]+Amortization[[#This Row],[principal]]+Amortization[[#This Row],[property
tax]])</f>
        <v>2834.7464184742516</v>
      </c>
      <c r="I92" s="10">
        <f ca="1">IF(Amortization[[#This Row],[payment
date]]="",0,Amortization[[#This Row],[opening
balance]]-Amortization[[#This Row],[principal]])</f>
        <v>357167.77690787974</v>
      </c>
      <c r="J92" s="14">
        <f ca="1">IF(Amortization[[#This Row],[closing
balance]]&gt;0,LastRow-ROW(),0)</f>
        <v>271</v>
      </c>
    </row>
    <row r="93" spans="2:10" ht="15" customHeight="1" x14ac:dyDescent="0.25">
      <c r="B93" s="11">
        <f>ROWS($B$4:B93)</f>
        <v>90</v>
      </c>
      <c r="C93" s="15">
        <f ca="1">IF(ValuesEntered,IF(Amortization[[#This Row],['#]]&lt;=DurationOfLoan,IF(ROW()-ROW(Amortization[[#Headers],[payment
date]])=1,LoanStart,IF(I92&gt;0,EDATE(C92,1),"")),""),"")</f>
        <v>47679</v>
      </c>
      <c r="D93" s="10">
        <f ca="1">IF(ROW()-ROW(Amortization[[#Headers],[opening
balance]])=1,LoanAmount,IF(Amortization[[#This Row],[payment
date]]="",0,INDEX(Amortization[], ROW()-4,8)))</f>
        <v>357167.77690787974</v>
      </c>
      <c r="E93" s="10">
        <f ca="1">IF(ValuesEntered,IF(ROW()-ROW(Amortization[[#Headers],[interest]])=1,-IPMT(InterestRate/12,1,DurationOfLoan-ROWS($C$4:C93)+1,Amortization[[#This Row],[opening
balance]]),IFERROR(-IPMT(InterestRate/12,1,Amortization[[#This Row],['#
remaining]],D94),0)),0)</f>
        <v>1857.1101924178961</v>
      </c>
      <c r="F93" s="10">
        <f ca="1">IFERROR(IF(AND(ValuesEntered,Amortization[[#This Row],[payment
date]]&lt;&gt;""),-PPMT(InterestRate/12,1,DurationOfLoan-ROWS($C$4:C93)+1,Amortization[[#This Row],[opening
balance]]),""),0)</f>
        <v>602.61996364369281</v>
      </c>
      <c r="G93" s="10">
        <f ca="1">IF(Amortization[[#This Row],[payment
date]]="",0,PropertyTaxAmount)</f>
        <v>375</v>
      </c>
      <c r="H93" s="10">
        <f ca="1">IF(Amortization[[#This Row],[payment
date]]="",0,Amortization[[#This Row],[interest]]+Amortization[[#This Row],[principal]]+Amortization[[#This Row],[property
tax]])</f>
        <v>2834.7301560615888</v>
      </c>
      <c r="I93" s="10">
        <f ca="1">IF(Amortization[[#This Row],[payment
date]]="",0,Amortization[[#This Row],[opening
balance]]-Amortization[[#This Row],[principal]])</f>
        <v>356565.15694423608</v>
      </c>
      <c r="J93" s="14">
        <f ca="1">IF(Amortization[[#This Row],[closing
balance]]&gt;0,LastRow-ROW(),0)</f>
        <v>270</v>
      </c>
    </row>
    <row r="94" spans="2:10" ht="15" customHeight="1" x14ac:dyDescent="0.25">
      <c r="B94" s="11">
        <f>ROWS($B$4:B94)</f>
        <v>91</v>
      </c>
      <c r="C94" s="15">
        <f ca="1">IF(ValuesEntered,IF(Amortization[[#This Row],['#]]&lt;=DurationOfLoan,IF(ROW()-ROW(Amortization[[#Headers],[payment
date]])=1,LoanStart,IF(I93&gt;0,EDATE(C93,1),"")),""),"")</f>
        <v>47710</v>
      </c>
      <c r="D94" s="10">
        <f ca="1">IF(ROW()-ROW(Amortization[[#Headers],[opening
balance]])=1,LoanAmount,IF(Amortization[[#This Row],[payment
date]]="",0,INDEX(Amortization[], ROW()-4,8)))</f>
        <v>356565.15694423608</v>
      </c>
      <c r="E94" s="10">
        <f ca="1">IF(ValuesEntered,IF(ROW()-ROW(Amortization[[#Headers],[interest]])=1,-IPMT(InterestRate/12,1,DurationOfLoan-ROWS($C$4:C94)+1,Amortization[[#This Row],[opening
balance]]),IFERROR(-IPMT(InterestRate/12,1,Amortization[[#This Row],['#
remaining]],D95),0)),0)</f>
        <v>1853.9551996611895</v>
      </c>
      <c r="F94" s="10">
        <f ca="1">IFERROR(IF(AND(ValuesEntered,Amortization[[#This Row],[payment
date]]&lt;&gt;""),-PPMT(InterestRate/12,1,DurationOfLoan-ROWS($C$4:C94)+1,Amortization[[#This Row],[opening
balance]]),""),0)</f>
        <v>605.75860928767031</v>
      </c>
      <c r="G94" s="10">
        <f ca="1">IF(Amortization[[#This Row],[payment
date]]="",0,PropertyTaxAmount)</f>
        <v>375</v>
      </c>
      <c r="H94" s="10">
        <f ca="1">IF(Amortization[[#This Row],[payment
date]]="",0,Amortization[[#This Row],[interest]]+Amortization[[#This Row],[principal]]+Amortization[[#This Row],[property
tax]])</f>
        <v>2834.7138089488599</v>
      </c>
      <c r="I94" s="10">
        <f ca="1">IF(Amortization[[#This Row],[payment
date]]="",0,Amortization[[#This Row],[opening
balance]]-Amortization[[#This Row],[principal]])</f>
        <v>355959.3983349484</v>
      </c>
      <c r="J94" s="14">
        <f ca="1">IF(Amortization[[#This Row],[closing
balance]]&gt;0,LastRow-ROW(),0)</f>
        <v>269</v>
      </c>
    </row>
    <row r="95" spans="2:10" ht="15" customHeight="1" x14ac:dyDescent="0.25">
      <c r="B95" s="11">
        <f>ROWS($B$4:B95)</f>
        <v>92</v>
      </c>
      <c r="C95" s="15">
        <f ca="1">IF(ValuesEntered,IF(Amortization[[#This Row],['#]]&lt;=DurationOfLoan,IF(ROW()-ROW(Amortization[[#Headers],[payment
date]])=1,LoanStart,IF(I94&gt;0,EDATE(C94,1),"")),""),"")</f>
        <v>47741</v>
      </c>
      <c r="D95" s="10">
        <f ca="1">IF(ROW()-ROW(Amortization[[#Headers],[opening
balance]])=1,LoanAmount,IF(Amortization[[#This Row],[payment
date]]="",0,INDEX(Amortization[], ROW()-4,8)))</f>
        <v>355959.3983349484</v>
      </c>
      <c r="E95" s="10">
        <f ca="1">IF(ValuesEntered,IF(ROW()-ROW(Amortization[[#Headers],[interest]])=1,-IPMT(InterestRate/12,1,DurationOfLoan-ROWS($C$4:C95)+1,Amortization[[#This Row],[opening
balance]]),IFERROR(-IPMT(InterestRate/12,1,Amortization[[#This Row],['#
remaining]],D96),0)),0)</f>
        <v>1850.7837746505415</v>
      </c>
      <c r="F95" s="10">
        <f ca="1">IFERROR(IF(AND(ValuesEntered,Amortization[[#This Row],[payment
date]]&lt;&gt;""),-PPMT(InterestRate/12,1,DurationOfLoan-ROWS($C$4:C95)+1,Amortization[[#This Row],[opening
balance]]),""),0)</f>
        <v>608.91360204437694</v>
      </c>
      <c r="G95" s="10">
        <f ca="1">IF(Amortization[[#This Row],[payment
date]]="",0,PropertyTaxAmount)</f>
        <v>375</v>
      </c>
      <c r="H95" s="10">
        <f ca="1">IF(Amortization[[#This Row],[payment
date]]="",0,Amortization[[#This Row],[interest]]+Amortization[[#This Row],[principal]]+Amortization[[#This Row],[property
tax]])</f>
        <v>2834.6973766949186</v>
      </c>
      <c r="I95" s="10">
        <f ca="1">IF(Amortization[[#This Row],[payment
date]]="",0,Amortization[[#This Row],[opening
balance]]-Amortization[[#This Row],[principal]])</f>
        <v>355350.48473290401</v>
      </c>
      <c r="J95" s="14">
        <f ca="1">IF(Amortization[[#This Row],[closing
balance]]&gt;0,LastRow-ROW(),0)</f>
        <v>268</v>
      </c>
    </row>
    <row r="96" spans="2:10" ht="15" customHeight="1" x14ac:dyDescent="0.25">
      <c r="B96" s="11">
        <f>ROWS($B$4:B96)</f>
        <v>93</v>
      </c>
      <c r="C96" s="15">
        <f ca="1">IF(ValuesEntered,IF(Amortization[[#This Row],['#]]&lt;=DurationOfLoan,IF(ROW()-ROW(Amortization[[#Headers],[payment
date]])=1,LoanStart,IF(I95&gt;0,EDATE(C95,1),"")),""),"")</f>
        <v>47771</v>
      </c>
      <c r="D96" s="10">
        <f ca="1">IF(ROW()-ROW(Amortization[[#Headers],[opening
balance]])=1,LoanAmount,IF(Amortization[[#This Row],[payment
date]]="",0,INDEX(Amortization[], ROW()-4,8)))</f>
        <v>355350.48473290401</v>
      </c>
      <c r="E96" s="10">
        <f ca="1">IF(ValuesEntered,IF(ROW()-ROW(Amortization[[#Headers],[interest]])=1,-IPMT(InterestRate/12,1,DurationOfLoan-ROWS($C$4:C96)+1,Amortization[[#This Row],[opening
balance]]),IFERROR(-IPMT(InterestRate/12,1,Amortization[[#This Row],['#
remaining]],D97),0)),0)</f>
        <v>1847.5958318012968</v>
      </c>
      <c r="F96" s="10">
        <f ca="1">IFERROR(IF(AND(ValuesEntered,Amortization[[#This Row],[payment
date]]&lt;&gt;""),-PPMT(InterestRate/12,1,DurationOfLoan-ROWS($C$4:C96)+1,Amortization[[#This Row],[opening
balance]]),""),0)</f>
        <v>612.08502705502474</v>
      </c>
      <c r="G96" s="10">
        <f ca="1">IF(Amortization[[#This Row],[payment
date]]="",0,PropertyTaxAmount)</f>
        <v>375</v>
      </c>
      <c r="H96" s="10">
        <f ca="1">IF(Amortization[[#This Row],[payment
date]]="",0,Amortization[[#This Row],[interest]]+Amortization[[#This Row],[principal]]+Amortization[[#This Row],[property
tax]])</f>
        <v>2834.6808588563217</v>
      </c>
      <c r="I96" s="10">
        <f ca="1">IF(Amortization[[#This Row],[payment
date]]="",0,Amortization[[#This Row],[opening
balance]]-Amortization[[#This Row],[principal]])</f>
        <v>354738.39970584901</v>
      </c>
      <c r="J96" s="14">
        <f ca="1">IF(Amortization[[#This Row],[closing
balance]]&gt;0,LastRow-ROW(),0)</f>
        <v>267</v>
      </c>
    </row>
    <row r="97" spans="2:10" ht="15" customHeight="1" x14ac:dyDescent="0.25">
      <c r="B97" s="11">
        <f>ROWS($B$4:B97)</f>
        <v>94</v>
      </c>
      <c r="C97" s="15">
        <f ca="1">IF(ValuesEntered,IF(Amortization[[#This Row],['#]]&lt;=DurationOfLoan,IF(ROW()-ROW(Amortization[[#Headers],[payment
date]])=1,LoanStart,IF(I96&gt;0,EDATE(C96,1),"")),""),"")</f>
        <v>47802</v>
      </c>
      <c r="D97" s="10">
        <f ca="1">IF(ROW()-ROW(Amortization[[#Headers],[opening
balance]])=1,LoanAmount,IF(Amortization[[#This Row],[payment
date]]="",0,INDEX(Amortization[], ROW()-4,8)))</f>
        <v>354738.39970584901</v>
      </c>
      <c r="E97" s="10">
        <f ca="1">IF(ValuesEntered,IF(ROW()-ROW(Amortization[[#Headers],[interest]])=1,-IPMT(InterestRate/12,1,DurationOfLoan-ROWS($C$4:C97)+1,Amortization[[#This Row],[opening
balance]]),IFERROR(-IPMT(InterestRate/12,1,Amortization[[#This Row],['#
remaining]],D98),0)),0)</f>
        <v>1844.3912850830452</v>
      </c>
      <c r="F97" s="10">
        <f ca="1">IFERROR(IF(AND(ValuesEntered,Amortization[[#This Row],[payment
date]]&lt;&gt;""),-PPMT(InterestRate/12,1,DurationOfLoan-ROWS($C$4:C97)+1,Amortization[[#This Row],[opening
balance]]),""),0)</f>
        <v>615.27296990426976</v>
      </c>
      <c r="G97" s="10">
        <f ca="1">IF(Amortization[[#This Row],[payment
date]]="",0,PropertyTaxAmount)</f>
        <v>375</v>
      </c>
      <c r="H97" s="10">
        <f ca="1">IF(Amortization[[#This Row],[payment
date]]="",0,Amortization[[#This Row],[interest]]+Amortization[[#This Row],[principal]]+Amortization[[#This Row],[property
tax]])</f>
        <v>2834.664254987315</v>
      </c>
      <c r="I97" s="10">
        <f ca="1">IF(Amortization[[#This Row],[payment
date]]="",0,Amortization[[#This Row],[opening
balance]]-Amortization[[#This Row],[principal]])</f>
        <v>354123.12673594471</v>
      </c>
      <c r="J97" s="14">
        <f ca="1">IF(Amortization[[#This Row],[closing
balance]]&gt;0,LastRow-ROW(),0)</f>
        <v>266</v>
      </c>
    </row>
    <row r="98" spans="2:10" ht="15" customHeight="1" x14ac:dyDescent="0.25">
      <c r="B98" s="11">
        <f>ROWS($B$4:B98)</f>
        <v>95</v>
      </c>
      <c r="C98" s="15">
        <f ca="1">IF(ValuesEntered,IF(Amortization[[#This Row],['#]]&lt;=DurationOfLoan,IF(ROW()-ROW(Amortization[[#Headers],[payment
date]])=1,LoanStart,IF(I97&gt;0,EDATE(C97,1),"")),""),"")</f>
        <v>47832</v>
      </c>
      <c r="D98" s="10">
        <f ca="1">IF(ROW()-ROW(Amortization[[#Headers],[opening
balance]])=1,LoanAmount,IF(Amortization[[#This Row],[payment
date]]="",0,INDEX(Amortization[], ROW()-4,8)))</f>
        <v>354123.12673594471</v>
      </c>
      <c r="E98" s="10">
        <f ca="1">IF(ValuesEntered,IF(ROW()-ROW(Amortization[[#Headers],[interest]])=1,-IPMT(InterestRate/12,1,DurationOfLoan-ROWS($C$4:C98)+1,Amortization[[#This Row],[opening
balance]]),IFERROR(-IPMT(InterestRate/12,1,Amortization[[#This Row],['#
remaining]],D99),0)),0)</f>
        <v>1841.1700480173031</v>
      </c>
      <c r="F98" s="10">
        <f ca="1">IFERROR(IF(AND(ValuesEntered,Amortization[[#This Row],[payment
date]]&lt;&gt;""),-PPMT(InterestRate/12,1,DurationOfLoan-ROWS($C$4:C98)+1,Amortization[[#This Row],[opening
balance]]),""),0)</f>
        <v>618.47751662252085</v>
      </c>
      <c r="G98" s="10">
        <f ca="1">IF(Amortization[[#This Row],[payment
date]]="",0,PropertyTaxAmount)</f>
        <v>375</v>
      </c>
      <c r="H98" s="10">
        <f ca="1">IF(Amortization[[#This Row],[payment
date]]="",0,Amortization[[#This Row],[interest]]+Amortization[[#This Row],[principal]]+Amortization[[#This Row],[property
tax]])</f>
        <v>2834.6475646398239</v>
      </c>
      <c r="I98" s="10">
        <f ca="1">IF(Amortization[[#This Row],[payment
date]]="",0,Amortization[[#This Row],[opening
balance]]-Amortization[[#This Row],[principal]])</f>
        <v>353504.64921932219</v>
      </c>
      <c r="J98" s="14">
        <f ca="1">IF(Amortization[[#This Row],[closing
balance]]&gt;0,LastRow-ROW(),0)</f>
        <v>265</v>
      </c>
    </row>
    <row r="99" spans="2:10" ht="15" customHeight="1" x14ac:dyDescent="0.25">
      <c r="B99" s="11">
        <f>ROWS($B$4:B99)</f>
        <v>96</v>
      </c>
      <c r="C99" s="15">
        <f ca="1">IF(ValuesEntered,IF(Amortization[[#This Row],['#]]&lt;=DurationOfLoan,IF(ROW()-ROW(Amortization[[#Headers],[payment
date]])=1,LoanStart,IF(I98&gt;0,EDATE(C98,1),"")),""),"")</f>
        <v>47863</v>
      </c>
      <c r="D99" s="10">
        <f ca="1">IF(ROW()-ROW(Amortization[[#Headers],[opening
balance]])=1,LoanAmount,IF(Amortization[[#This Row],[payment
date]]="",0,INDEX(Amortization[], ROW()-4,8)))</f>
        <v>353504.64921932219</v>
      </c>
      <c r="E99" s="10">
        <f ca="1">IF(ValuesEntered,IF(ROW()-ROW(Amortization[[#Headers],[interest]])=1,-IPMT(InterestRate/12,1,DurationOfLoan-ROWS($C$4:C99)+1,Amortization[[#This Row],[opening
balance]]),IFERROR(-IPMT(InterestRate/12,1,Amortization[[#This Row],['#
remaining]],D100),0)),0)</f>
        <v>1837.9320336751766</v>
      </c>
      <c r="F99" s="10">
        <f ca="1">IFERROR(IF(AND(ValuesEntered,Amortization[[#This Row],[payment
date]]&lt;&gt;""),-PPMT(InterestRate/12,1,DurationOfLoan-ROWS($C$4:C99)+1,Amortization[[#This Row],[opening
balance]]),""),0)</f>
        <v>621.6987536882632</v>
      </c>
      <c r="G99" s="10">
        <f ca="1">IF(Amortization[[#This Row],[payment
date]]="",0,PropertyTaxAmount)</f>
        <v>375</v>
      </c>
      <c r="H99" s="10">
        <f ca="1">IF(Amortization[[#This Row],[payment
date]]="",0,Amortization[[#This Row],[interest]]+Amortization[[#This Row],[principal]]+Amortization[[#This Row],[property
tax]])</f>
        <v>2834.6307873634396</v>
      </c>
      <c r="I99" s="10">
        <f ca="1">IF(Amortization[[#This Row],[payment
date]]="",0,Amortization[[#This Row],[opening
balance]]-Amortization[[#This Row],[principal]])</f>
        <v>352882.95046563394</v>
      </c>
      <c r="J99" s="14">
        <f ca="1">IF(Amortization[[#This Row],[closing
balance]]&gt;0,LastRow-ROW(),0)</f>
        <v>264</v>
      </c>
    </row>
    <row r="100" spans="2:10" ht="15" customHeight="1" x14ac:dyDescent="0.25">
      <c r="B100" s="11">
        <f>ROWS($B$4:B100)</f>
        <v>97</v>
      </c>
      <c r="C100" s="15">
        <f ca="1">IF(ValuesEntered,IF(Amortization[[#This Row],['#]]&lt;=DurationOfLoan,IF(ROW()-ROW(Amortization[[#Headers],[payment
date]])=1,LoanStart,IF(I99&gt;0,EDATE(C99,1),"")),""),"")</f>
        <v>47894</v>
      </c>
      <c r="D100" s="10">
        <f ca="1">IF(ROW()-ROW(Amortization[[#Headers],[opening
balance]])=1,LoanAmount,IF(Amortization[[#This Row],[payment
date]]="",0,INDEX(Amortization[], ROW()-4,8)))</f>
        <v>352882.95046563394</v>
      </c>
      <c r="E100" s="10">
        <f ca="1">IF(ValuesEntered,IF(ROW()-ROW(Amortization[[#Headers],[interest]])=1,-IPMT(InterestRate/12,1,DurationOfLoan-ROWS($C$4:C100)+1,Amortization[[#This Row],[opening
balance]]),IFERROR(-IPMT(InterestRate/12,1,Amortization[[#This Row],['#
remaining]],D101),0)),0)</f>
        <v>1834.6771546750183</v>
      </c>
      <c r="F100" s="10">
        <f ca="1">IFERROR(IF(AND(ValuesEntered,Amortization[[#This Row],[payment
date]]&lt;&gt;""),-PPMT(InterestRate/12,1,DurationOfLoan-ROWS($C$4:C100)+1,Amortization[[#This Row],[opening
balance]]),""),0)</f>
        <v>624.93676803038977</v>
      </c>
      <c r="G100" s="10">
        <f ca="1">IF(Amortization[[#This Row],[payment
date]]="",0,PropertyTaxAmount)</f>
        <v>375</v>
      </c>
      <c r="H100" s="10">
        <f ca="1">IF(Amortization[[#This Row],[payment
date]]="",0,Amortization[[#This Row],[interest]]+Amortization[[#This Row],[principal]]+Amortization[[#This Row],[property
tax]])</f>
        <v>2834.6139227054082</v>
      </c>
      <c r="I100" s="10">
        <f ca="1">IF(Amortization[[#This Row],[payment
date]]="",0,Amortization[[#This Row],[opening
balance]]-Amortization[[#This Row],[principal]])</f>
        <v>352258.01369760354</v>
      </c>
      <c r="J100" s="14">
        <f ca="1">IF(Amortization[[#This Row],[closing
balance]]&gt;0,LastRow-ROW(),0)</f>
        <v>263</v>
      </c>
    </row>
    <row r="101" spans="2:10" ht="15" customHeight="1" x14ac:dyDescent="0.25">
      <c r="B101" s="11">
        <f>ROWS($B$4:B101)</f>
        <v>98</v>
      </c>
      <c r="C101" s="15">
        <f ca="1">IF(ValuesEntered,IF(Amortization[[#This Row],['#]]&lt;=DurationOfLoan,IF(ROW()-ROW(Amortization[[#Headers],[payment
date]])=1,LoanStart,IF(I100&gt;0,EDATE(C100,1),"")),""),"")</f>
        <v>47922</v>
      </c>
      <c r="D101" s="10">
        <f ca="1">IF(ROW()-ROW(Amortization[[#Headers],[opening
balance]])=1,LoanAmount,IF(Amortization[[#This Row],[payment
date]]="",0,INDEX(Amortization[], ROW()-4,8)))</f>
        <v>352258.01369760354</v>
      </c>
      <c r="E101" s="10">
        <f ca="1">IF(ValuesEntered,IF(ROW()-ROW(Amortization[[#Headers],[interest]])=1,-IPMT(InterestRate/12,1,DurationOfLoan-ROWS($C$4:C101)+1,Amortization[[#This Row],[opening
balance]]),IFERROR(-IPMT(InterestRate/12,1,Amortization[[#This Row],['#
remaining]],D102),0)),0)</f>
        <v>1831.4053231800676</v>
      </c>
      <c r="F101" s="10">
        <f ca="1">IFERROR(IF(AND(ValuesEntered,Amortization[[#This Row],[payment
date]]&lt;&gt;""),-PPMT(InterestRate/12,1,DurationOfLoan-ROWS($C$4:C101)+1,Amortization[[#This Row],[opening
balance]]),""),0)</f>
        <v>628.19164703054798</v>
      </c>
      <c r="G101" s="10">
        <f ca="1">IF(Amortization[[#This Row],[payment
date]]="",0,PropertyTaxAmount)</f>
        <v>375</v>
      </c>
      <c r="H101" s="10">
        <f ca="1">IF(Amortization[[#This Row],[payment
date]]="",0,Amortization[[#This Row],[interest]]+Amortization[[#This Row],[principal]]+Amortization[[#This Row],[property
tax]])</f>
        <v>2834.5969702106158</v>
      </c>
      <c r="I101" s="10">
        <f ca="1">IF(Amortization[[#This Row],[payment
date]]="",0,Amortization[[#This Row],[opening
balance]]-Amortization[[#This Row],[principal]])</f>
        <v>351629.82205057301</v>
      </c>
      <c r="J101" s="14">
        <f ca="1">IF(Amortization[[#This Row],[closing
balance]]&gt;0,LastRow-ROW(),0)</f>
        <v>262</v>
      </c>
    </row>
    <row r="102" spans="2:10" ht="15" customHeight="1" x14ac:dyDescent="0.25">
      <c r="B102" s="11">
        <f>ROWS($B$4:B102)</f>
        <v>99</v>
      </c>
      <c r="C102" s="15">
        <f ca="1">IF(ValuesEntered,IF(Amortization[[#This Row],['#]]&lt;=DurationOfLoan,IF(ROW()-ROW(Amortization[[#Headers],[payment
date]])=1,LoanStart,IF(I101&gt;0,EDATE(C101,1),"")),""),"")</f>
        <v>47953</v>
      </c>
      <c r="D102" s="10">
        <f ca="1">IF(ROW()-ROW(Amortization[[#Headers],[opening
balance]])=1,LoanAmount,IF(Amortization[[#This Row],[payment
date]]="",0,INDEX(Amortization[], ROW()-4,8)))</f>
        <v>351629.82205057301</v>
      </c>
      <c r="E102" s="10">
        <f ca="1">IF(ValuesEntered,IF(ROW()-ROW(Amortization[[#Headers],[interest]])=1,-IPMT(InterestRate/12,1,DurationOfLoan-ROWS($C$4:C102)+1,Amortization[[#This Row],[opening
balance]]),IFERROR(-IPMT(InterestRate/12,1,Amortization[[#This Row],['#
remaining]],D103),0)),0)</f>
        <v>1828.1164508960806</v>
      </c>
      <c r="F102" s="10">
        <f ca="1">IFERROR(IF(AND(ValuesEntered,Amortization[[#This Row],[payment
date]]&lt;&gt;""),-PPMT(InterestRate/12,1,DurationOfLoan-ROWS($C$4:C102)+1,Amortization[[#This Row],[opening
balance]]),""),0)</f>
        <v>631.46347852549889</v>
      </c>
      <c r="G102" s="10">
        <f ca="1">IF(Amortization[[#This Row],[payment
date]]="",0,PropertyTaxAmount)</f>
        <v>375</v>
      </c>
      <c r="H102" s="10">
        <f ca="1">IF(Amortization[[#This Row],[payment
date]]="",0,Amortization[[#This Row],[interest]]+Amortization[[#This Row],[principal]]+Amortization[[#This Row],[property
tax]])</f>
        <v>2834.5799294215794</v>
      </c>
      <c r="I102" s="10">
        <f ca="1">IF(Amortization[[#This Row],[payment
date]]="",0,Amortization[[#This Row],[opening
balance]]-Amortization[[#This Row],[principal]])</f>
        <v>350998.35857204749</v>
      </c>
      <c r="J102" s="14">
        <f ca="1">IF(Amortization[[#This Row],[closing
balance]]&gt;0,LastRow-ROW(),0)</f>
        <v>261</v>
      </c>
    </row>
    <row r="103" spans="2:10" ht="15" customHeight="1" x14ac:dyDescent="0.25">
      <c r="B103" s="11">
        <f>ROWS($B$4:B103)</f>
        <v>100</v>
      </c>
      <c r="C103" s="15">
        <f ca="1">IF(ValuesEntered,IF(Amortization[[#This Row],['#]]&lt;=DurationOfLoan,IF(ROW()-ROW(Amortization[[#Headers],[payment
date]])=1,LoanStart,IF(I102&gt;0,EDATE(C102,1),"")),""),"")</f>
        <v>47983</v>
      </c>
      <c r="D103" s="10">
        <f ca="1">IF(ROW()-ROW(Amortization[[#Headers],[opening
balance]])=1,LoanAmount,IF(Amortization[[#This Row],[payment
date]]="",0,INDEX(Amortization[], ROW()-4,8)))</f>
        <v>350998.35857204749</v>
      </c>
      <c r="E103" s="10">
        <f ca="1">IF(ValuesEntered,IF(ROW()-ROW(Amortization[[#Headers],[interest]])=1,-IPMT(InterestRate/12,1,DurationOfLoan-ROWS($C$4:C103)+1,Amortization[[#This Row],[opening
balance]]),IFERROR(-IPMT(InterestRate/12,1,Amortization[[#This Row],['#
remaining]],D104),0)),0)</f>
        <v>1824.8104490689479</v>
      </c>
      <c r="F103" s="10">
        <f ca="1">IFERROR(IF(AND(ValuesEntered,Amortization[[#This Row],[payment
date]]&lt;&gt;""),-PPMT(InterestRate/12,1,DurationOfLoan-ROWS($C$4:C103)+1,Amortization[[#This Row],[opening
balance]]),""),0)</f>
        <v>634.75235080948573</v>
      </c>
      <c r="G103" s="10">
        <f ca="1">IF(Amortization[[#This Row],[payment
date]]="",0,PropertyTaxAmount)</f>
        <v>375</v>
      </c>
      <c r="H103" s="10">
        <f ca="1">IF(Amortization[[#This Row],[payment
date]]="",0,Amortization[[#This Row],[interest]]+Amortization[[#This Row],[principal]]+Amortization[[#This Row],[property
tax]])</f>
        <v>2834.5627998784339</v>
      </c>
      <c r="I103" s="10">
        <f ca="1">IF(Amortization[[#This Row],[payment
date]]="",0,Amortization[[#This Row],[opening
balance]]-Amortization[[#This Row],[principal]])</f>
        <v>350363.60622123803</v>
      </c>
      <c r="J103" s="14">
        <f ca="1">IF(Amortization[[#This Row],[closing
balance]]&gt;0,LastRow-ROW(),0)</f>
        <v>260</v>
      </c>
    </row>
    <row r="104" spans="2:10" ht="15" customHeight="1" x14ac:dyDescent="0.25">
      <c r="B104" s="11">
        <f>ROWS($B$4:B104)</f>
        <v>101</v>
      </c>
      <c r="C104" s="15">
        <f ca="1">IF(ValuesEntered,IF(Amortization[[#This Row],['#]]&lt;=DurationOfLoan,IF(ROW()-ROW(Amortization[[#Headers],[payment
date]])=1,LoanStart,IF(I103&gt;0,EDATE(C103,1),"")),""),"")</f>
        <v>48014</v>
      </c>
      <c r="D104" s="10">
        <f ca="1">IF(ROW()-ROW(Amortization[[#Headers],[opening
balance]])=1,LoanAmount,IF(Amortization[[#This Row],[payment
date]]="",0,INDEX(Amortization[], ROW()-4,8)))</f>
        <v>350363.60622123803</v>
      </c>
      <c r="E104" s="10">
        <f ca="1">IF(ValuesEntered,IF(ROW()-ROW(Amortization[[#Headers],[interest]])=1,-IPMT(InterestRate/12,1,DurationOfLoan-ROWS($C$4:C104)+1,Amortization[[#This Row],[opening
balance]]),IFERROR(-IPMT(InterestRate/12,1,Amortization[[#This Row],['#
remaining]],D105),0)),0)</f>
        <v>1821.4872284822989</v>
      </c>
      <c r="F104" s="10">
        <f ca="1">IFERROR(IF(AND(ValuesEntered,Amortization[[#This Row],[payment
date]]&lt;&gt;""),-PPMT(InterestRate/12,1,DurationOfLoan-ROWS($C$4:C104)+1,Amortization[[#This Row],[opening
balance]]),""),0)</f>
        <v>638.05835263661857</v>
      </c>
      <c r="G104" s="10">
        <f ca="1">IF(Amortization[[#This Row],[payment
date]]="",0,PropertyTaxAmount)</f>
        <v>375</v>
      </c>
      <c r="H104" s="10">
        <f ca="1">IF(Amortization[[#This Row],[payment
date]]="",0,Amortization[[#This Row],[interest]]+Amortization[[#This Row],[principal]]+Amortization[[#This Row],[property
tax]])</f>
        <v>2834.5455811189177</v>
      </c>
      <c r="I104" s="10">
        <f ca="1">IF(Amortization[[#This Row],[payment
date]]="",0,Amortization[[#This Row],[opening
balance]]-Amortization[[#This Row],[principal]])</f>
        <v>349725.5478686014</v>
      </c>
      <c r="J104" s="14">
        <f ca="1">IF(Amortization[[#This Row],[closing
balance]]&gt;0,LastRow-ROW(),0)</f>
        <v>259</v>
      </c>
    </row>
    <row r="105" spans="2:10" ht="15" customHeight="1" x14ac:dyDescent="0.25">
      <c r="B105" s="11">
        <f>ROWS($B$4:B105)</f>
        <v>102</v>
      </c>
      <c r="C105" s="15">
        <f ca="1">IF(ValuesEntered,IF(Amortization[[#This Row],['#]]&lt;=DurationOfLoan,IF(ROW()-ROW(Amortization[[#Headers],[payment
date]])=1,LoanStart,IF(I104&gt;0,EDATE(C104,1),"")),""),"")</f>
        <v>48044</v>
      </c>
      <c r="D105" s="10">
        <f ca="1">IF(ROW()-ROW(Amortization[[#Headers],[opening
balance]])=1,LoanAmount,IF(Amortization[[#This Row],[payment
date]]="",0,INDEX(Amortization[], ROW()-4,8)))</f>
        <v>349725.5478686014</v>
      </c>
      <c r="E105" s="10">
        <f ca="1">IF(ValuesEntered,IF(ROW()-ROW(Amortization[[#Headers],[interest]])=1,-IPMT(InterestRate/12,1,DurationOfLoan-ROWS($C$4:C105)+1,Amortization[[#This Row],[opening
balance]]),IFERROR(-IPMT(InterestRate/12,1,Amortization[[#This Row],['#
remaining]],D106),0)),0)</f>
        <v>1818.1466994550942</v>
      </c>
      <c r="F105" s="10">
        <f ca="1">IFERROR(IF(AND(ValuesEntered,Amortization[[#This Row],[payment
date]]&lt;&gt;""),-PPMT(InterestRate/12,1,DurationOfLoan-ROWS($C$4:C105)+1,Amortization[[#This Row],[opening
balance]]),""),0)</f>
        <v>641.38157322326754</v>
      </c>
      <c r="G105" s="10">
        <f ca="1">IF(Amortization[[#This Row],[payment
date]]="",0,PropertyTaxAmount)</f>
        <v>375</v>
      </c>
      <c r="H105" s="10">
        <f ca="1">IF(Amortization[[#This Row],[payment
date]]="",0,Amortization[[#This Row],[interest]]+Amortization[[#This Row],[principal]]+Amortization[[#This Row],[property
tax]])</f>
        <v>2834.5282726783616</v>
      </c>
      <c r="I105" s="10">
        <f ca="1">IF(Amortization[[#This Row],[payment
date]]="",0,Amortization[[#This Row],[opening
balance]]-Amortization[[#This Row],[principal]])</f>
        <v>349084.16629537812</v>
      </c>
      <c r="J105" s="14">
        <f ca="1">IF(Amortization[[#This Row],[closing
balance]]&gt;0,LastRow-ROW(),0)</f>
        <v>258</v>
      </c>
    </row>
    <row r="106" spans="2:10" ht="15" customHeight="1" x14ac:dyDescent="0.25">
      <c r="B106" s="11">
        <f>ROWS($B$4:B106)</f>
        <v>103</v>
      </c>
      <c r="C106" s="15">
        <f ca="1">IF(ValuesEntered,IF(Amortization[[#This Row],['#]]&lt;=DurationOfLoan,IF(ROW()-ROW(Amortization[[#Headers],[payment
date]])=1,LoanStart,IF(I105&gt;0,EDATE(C105,1),"")),""),"")</f>
        <v>48075</v>
      </c>
      <c r="D106" s="10">
        <f ca="1">IF(ROW()-ROW(Amortization[[#Headers],[opening
balance]])=1,LoanAmount,IF(Amortization[[#This Row],[payment
date]]="",0,INDEX(Amortization[], ROW()-4,8)))</f>
        <v>349084.16629537812</v>
      </c>
      <c r="E106" s="10">
        <f ca="1">IF(ValuesEntered,IF(ROW()-ROW(Amortization[[#Headers],[interest]])=1,-IPMT(InterestRate/12,1,DurationOfLoan-ROWS($C$4:C106)+1,Amortization[[#This Row],[opening
balance]]),IFERROR(-IPMT(InterestRate/12,1,Amortization[[#This Row],['#
remaining]],D107),0)),0)</f>
        <v>1814.7887718392062</v>
      </c>
      <c r="F106" s="10">
        <f ca="1">IFERROR(IF(AND(ValuesEntered,Amortization[[#This Row],[payment
date]]&lt;&gt;""),-PPMT(InterestRate/12,1,DurationOfLoan-ROWS($C$4:C106)+1,Amortization[[#This Row],[opening
balance]]),""),0)</f>
        <v>644.72210225047218</v>
      </c>
      <c r="G106" s="10">
        <f ca="1">IF(Amortization[[#This Row],[payment
date]]="",0,PropertyTaxAmount)</f>
        <v>375</v>
      </c>
      <c r="H106" s="10">
        <f ca="1">IF(Amortization[[#This Row],[payment
date]]="",0,Amortization[[#This Row],[interest]]+Amortization[[#This Row],[principal]]+Amortization[[#This Row],[property
tax]])</f>
        <v>2834.5108740896785</v>
      </c>
      <c r="I106" s="10">
        <f ca="1">IF(Amortization[[#This Row],[payment
date]]="",0,Amortization[[#This Row],[opening
balance]]-Amortization[[#This Row],[principal]])</f>
        <v>348439.44419312762</v>
      </c>
      <c r="J106" s="14">
        <f ca="1">IF(Amortization[[#This Row],[closing
balance]]&gt;0,LastRow-ROW(),0)</f>
        <v>257</v>
      </c>
    </row>
    <row r="107" spans="2:10" ht="15" customHeight="1" x14ac:dyDescent="0.25">
      <c r="B107" s="11">
        <f>ROWS($B$4:B107)</f>
        <v>104</v>
      </c>
      <c r="C107" s="15">
        <f ca="1">IF(ValuesEntered,IF(Amortization[[#This Row],['#]]&lt;=DurationOfLoan,IF(ROW()-ROW(Amortization[[#Headers],[payment
date]])=1,LoanStart,IF(I106&gt;0,EDATE(C106,1),"")),""),"")</f>
        <v>48106</v>
      </c>
      <c r="D107" s="10">
        <f ca="1">IF(ROW()-ROW(Amortization[[#Headers],[opening
balance]])=1,LoanAmount,IF(Amortization[[#This Row],[payment
date]]="",0,INDEX(Amortization[], ROW()-4,8)))</f>
        <v>348439.44419312762</v>
      </c>
      <c r="E107" s="10">
        <f ca="1">IF(ValuesEntered,IF(ROW()-ROW(Amortization[[#Headers],[interest]])=1,-IPMT(InterestRate/12,1,DurationOfLoan-ROWS($C$4:C107)+1,Amortization[[#This Row],[opening
balance]]),IFERROR(-IPMT(InterestRate/12,1,Amortization[[#This Row],['#
remaining]],D108),0)),0)</f>
        <v>1811.4133550169856</v>
      </c>
      <c r="F107" s="10">
        <f ca="1">IFERROR(IF(AND(ValuesEntered,Amortization[[#This Row],[payment
date]]&lt;&gt;""),-PPMT(InterestRate/12,1,DurationOfLoan-ROWS($C$4:C107)+1,Amortization[[#This Row],[opening
balance]]),""),0)</f>
        <v>648.08002986635984</v>
      </c>
      <c r="G107" s="10">
        <f ca="1">IF(Amortization[[#This Row],[payment
date]]="",0,PropertyTaxAmount)</f>
        <v>375</v>
      </c>
      <c r="H107" s="10">
        <f ca="1">IF(Amortization[[#This Row],[payment
date]]="",0,Amortization[[#This Row],[interest]]+Amortization[[#This Row],[principal]]+Amortization[[#This Row],[property
tax]])</f>
        <v>2834.4933848833452</v>
      </c>
      <c r="I107" s="10">
        <f ca="1">IF(Amortization[[#This Row],[payment
date]]="",0,Amortization[[#This Row],[opening
balance]]-Amortization[[#This Row],[principal]])</f>
        <v>347791.36416326126</v>
      </c>
      <c r="J107" s="14">
        <f ca="1">IF(Amortization[[#This Row],[closing
balance]]&gt;0,LastRow-ROW(),0)</f>
        <v>256</v>
      </c>
    </row>
    <row r="108" spans="2:10" ht="15" customHeight="1" x14ac:dyDescent="0.25">
      <c r="B108" s="11">
        <f>ROWS($B$4:B108)</f>
        <v>105</v>
      </c>
      <c r="C108" s="15">
        <f ca="1">IF(ValuesEntered,IF(Amortization[[#This Row],['#]]&lt;=DurationOfLoan,IF(ROW()-ROW(Amortization[[#Headers],[payment
date]])=1,LoanStart,IF(I107&gt;0,EDATE(C107,1),"")),""),"")</f>
        <v>48136</v>
      </c>
      <c r="D108" s="10">
        <f ca="1">IF(ROW()-ROW(Amortization[[#Headers],[opening
balance]])=1,LoanAmount,IF(Amortization[[#This Row],[payment
date]]="",0,INDEX(Amortization[], ROW()-4,8)))</f>
        <v>347791.36416326126</v>
      </c>
      <c r="E108" s="10">
        <f ca="1">IF(ValuesEntered,IF(ROW()-ROW(Amortization[[#Headers],[interest]])=1,-IPMT(InterestRate/12,1,DurationOfLoan-ROWS($C$4:C108)+1,Amortization[[#This Row],[opening
balance]]),IFERROR(-IPMT(InterestRate/12,1,Amortization[[#This Row],['#
remaining]],D109),0)),0)</f>
        <v>1808.020357898816</v>
      </c>
      <c r="F108" s="10">
        <f ca="1">IFERROR(IF(AND(ValuesEntered,Amortization[[#This Row],[payment
date]]&lt;&gt;""),-PPMT(InterestRate/12,1,DurationOfLoan-ROWS($C$4:C108)+1,Amortization[[#This Row],[opening
balance]]),""),0)</f>
        <v>651.45544668858065</v>
      </c>
      <c r="G108" s="10">
        <f ca="1">IF(Amortization[[#This Row],[payment
date]]="",0,PropertyTaxAmount)</f>
        <v>375</v>
      </c>
      <c r="H108" s="10">
        <f ca="1">IF(Amortization[[#This Row],[payment
date]]="",0,Amortization[[#This Row],[interest]]+Amortization[[#This Row],[principal]]+Amortization[[#This Row],[property
tax]])</f>
        <v>2834.4758045873969</v>
      </c>
      <c r="I108" s="10">
        <f ca="1">IF(Amortization[[#This Row],[payment
date]]="",0,Amortization[[#This Row],[opening
balance]]-Amortization[[#This Row],[principal]])</f>
        <v>347139.90871657268</v>
      </c>
      <c r="J108" s="14">
        <f ca="1">IF(Amortization[[#This Row],[closing
balance]]&gt;0,LastRow-ROW(),0)</f>
        <v>255</v>
      </c>
    </row>
    <row r="109" spans="2:10" ht="15" customHeight="1" x14ac:dyDescent="0.25">
      <c r="B109" s="11">
        <f>ROWS($B$4:B109)</f>
        <v>106</v>
      </c>
      <c r="C109" s="15">
        <f ca="1">IF(ValuesEntered,IF(Amortization[[#This Row],['#]]&lt;=DurationOfLoan,IF(ROW()-ROW(Amortization[[#Headers],[payment
date]])=1,LoanStart,IF(I108&gt;0,EDATE(C108,1),"")),""),"")</f>
        <v>48167</v>
      </c>
      <c r="D109" s="10">
        <f ca="1">IF(ROW()-ROW(Amortization[[#Headers],[opening
balance]])=1,LoanAmount,IF(Amortization[[#This Row],[payment
date]]="",0,INDEX(Amortization[], ROW()-4,8)))</f>
        <v>347139.90871657268</v>
      </c>
      <c r="E109" s="10">
        <f ca="1">IF(ValuesEntered,IF(ROW()-ROW(Amortization[[#Headers],[interest]])=1,-IPMT(InterestRate/12,1,DurationOfLoan-ROWS($C$4:C109)+1,Amortization[[#This Row],[opening
balance]]),IFERROR(-IPMT(InterestRate/12,1,Amortization[[#This Row],['#
remaining]],D110),0)),0)</f>
        <v>1804.6096889206558</v>
      </c>
      <c r="F109" s="10">
        <f ca="1">IFERROR(IF(AND(ValuesEntered,Amortization[[#This Row],[payment
date]]&lt;&gt;""),-PPMT(InterestRate/12,1,DurationOfLoan-ROWS($C$4:C109)+1,Amortization[[#This Row],[opening
balance]]),""),0)</f>
        <v>654.84844380675031</v>
      </c>
      <c r="G109" s="10">
        <f ca="1">IF(Amortization[[#This Row],[payment
date]]="",0,PropertyTaxAmount)</f>
        <v>375</v>
      </c>
      <c r="H109" s="10">
        <f ca="1">IF(Amortization[[#This Row],[payment
date]]="",0,Amortization[[#This Row],[interest]]+Amortization[[#This Row],[principal]]+Amortization[[#This Row],[property
tax]])</f>
        <v>2834.4581327274063</v>
      </c>
      <c r="I109" s="10">
        <f ca="1">IF(Amortization[[#This Row],[payment
date]]="",0,Amortization[[#This Row],[opening
balance]]-Amortization[[#This Row],[principal]])</f>
        <v>346485.06027276593</v>
      </c>
      <c r="J109" s="14">
        <f ca="1">IF(Amortization[[#This Row],[closing
balance]]&gt;0,LastRow-ROW(),0)</f>
        <v>254</v>
      </c>
    </row>
    <row r="110" spans="2:10" ht="15" customHeight="1" x14ac:dyDescent="0.25">
      <c r="B110" s="11">
        <f>ROWS($B$4:B110)</f>
        <v>107</v>
      </c>
      <c r="C110" s="15">
        <f ca="1">IF(ValuesEntered,IF(Amortization[[#This Row],['#]]&lt;=DurationOfLoan,IF(ROW()-ROW(Amortization[[#Headers],[payment
date]])=1,LoanStart,IF(I109&gt;0,EDATE(C109,1),"")),""),"")</f>
        <v>48197</v>
      </c>
      <c r="D110" s="10">
        <f ca="1">IF(ROW()-ROW(Amortization[[#Headers],[opening
balance]])=1,LoanAmount,IF(Amortization[[#This Row],[payment
date]]="",0,INDEX(Amortization[], ROW()-4,8)))</f>
        <v>346485.06027276593</v>
      </c>
      <c r="E110" s="10">
        <f ca="1">IF(ValuesEntered,IF(ROW()-ROW(Amortization[[#Headers],[interest]])=1,-IPMT(InterestRate/12,1,DurationOfLoan-ROWS($C$4:C110)+1,Amortization[[#This Row],[opening
balance]]),IFERROR(-IPMT(InterestRate/12,1,Amortization[[#This Row],['#
remaining]],D111),0)),0)</f>
        <v>1801.1812560415676</v>
      </c>
      <c r="F110" s="10">
        <f ca="1">IFERROR(IF(AND(ValuesEntered,Amortization[[#This Row],[payment
date]]&lt;&gt;""),-PPMT(InterestRate/12,1,DurationOfLoan-ROWS($C$4:C110)+1,Amortization[[#This Row],[opening
balance]]),""),0)</f>
        <v>658.25911278491026</v>
      </c>
      <c r="G110" s="10">
        <f ca="1">IF(Amortization[[#This Row],[payment
date]]="",0,PropertyTaxAmount)</f>
        <v>375</v>
      </c>
      <c r="H110" s="10">
        <f ca="1">IF(Amortization[[#This Row],[payment
date]]="",0,Amortization[[#This Row],[interest]]+Amortization[[#This Row],[principal]]+Amortization[[#This Row],[property
tax]])</f>
        <v>2834.4403688264779</v>
      </c>
      <c r="I110" s="10">
        <f ca="1">IF(Amortization[[#This Row],[payment
date]]="",0,Amortization[[#This Row],[opening
balance]]-Amortization[[#This Row],[principal]])</f>
        <v>345826.801159981</v>
      </c>
      <c r="J110" s="14">
        <f ca="1">IF(Amortization[[#This Row],[closing
balance]]&gt;0,LastRow-ROW(),0)</f>
        <v>253</v>
      </c>
    </row>
    <row r="111" spans="2:10" ht="15" customHeight="1" x14ac:dyDescent="0.25">
      <c r="B111" s="11">
        <f>ROWS($B$4:B111)</f>
        <v>108</v>
      </c>
      <c r="C111" s="15">
        <f ca="1">IF(ValuesEntered,IF(Amortization[[#This Row],['#]]&lt;=DurationOfLoan,IF(ROW()-ROW(Amortization[[#Headers],[payment
date]])=1,LoanStart,IF(I110&gt;0,EDATE(C110,1),"")),""),"")</f>
        <v>48228</v>
      </c>
      <c r="D111" s="10">
        <f ca="1">IF(ROW()-ROW(Amortization[[#Headers],[opening
balance]])=1,LoanAmount,IF(Amortization[[#This Row],[payment
date]]="",0,INDEX(Amortization[], ROW()-4,8)))</f>
        <v>345826.801159981</v>
      </c>
      <c r="E111" s="10">
        <f ca="1">IF(ValuesEntered,IF(ROW()-ROW(Amortization[[#Headers],[interest]])=1,-IPMT(InterestRate/12,1,DurationOfLoan-ROWS($C$4:C111)+1,Amortization[[#This Row],[opening
balance]]),IFERROR(-IPMT(InterestRate/12,1,Amortization[[#This Row],['#
remaining]],D112),0)),0)</f>
        <v>1797.7349667412341</v>
      </c>
      <c r="F111" s="10">
        <f ca="1">IFERROR(IF(AND(ValuesEntered,Amortization[[#This Row],[payment
date]]&lt;&gt;""),-PPMT(InterestRate/12,1,DurationOfLoan-ROWS($C$4:C111)+1,Amortization[[#This Row],[opening
balance]]),""),0)</f>
        <v>661.68754566399843</v>
      </c>
      <c r="G111" s="10">
        <f ca="1">IF(Amortization[[#This Row],[payment
date]]="",0,PropertyTaxAmount)</f>
        <v>375</v>
      </c>
      <c r="H111" s="10">
        <f ca="1">IF(Amortization[[#This Row],[payment
date]]="",0,Amortization[[#This Row],[interest]]+Amortization[[#This Row],[principal]]+Amortization[[#This Row],[property
tax]])</f>
        <v>2834.4225124052327</v>
      </c>
      <c r="I111" s="10">
        <f ca="1">IF(Amortization[[#This Row],[payment
date]]="",0,Amortization[[#This Row],[opening
balance]]-Amortization[[#This Row],[principal]])</f>
        <v>345165.11361431697</v>
      </c>
      <c r="J111" s="14">
        <f ca="1">IF(Amortization[[#This Row],[closing
balance]]&gt;0,LastRow-ROW(),0)</f>
        <v>252</v>
      </c>
    </row>
    <row r="112" spans="2:10" ht="15" customHeight="1" x14ac:dyDescent="0.25">
      <c r="B112" s="11">
        <f>ROWS($B$4:B112)</f>
        <v>109</v>
      </c>
      <c r="C112" s="15">
        <f ca="1">IF(ValuesEntered,IF(Amortization[[#This Row],['#]]&lt;=DurationOfLoan,IF(ROW()-ROW(Amortization[[#Headers],[payment
date]])=1,LoanStart,IF(I111&gt;0,EDATE(C111,1),"")),""),"")</f>
        <v>48259</v>
      </c>
      <c r="D112" s="10">
        <f ca="1">IF(ROW()-ROW(Amortization[[#Headers],[opening
balance]])=1,LoanAmount,IF(Amortization[[#This Row],[payment
date]]="",0,INDEX(Amortization[], ROW()-4,8)))</f>
        <v>345165.11361431697</v>
      </c>
      <c r="E112" s="10">
        <f ca="1">IF(ValuesEntered,IF(ROW()-ROW(Amortization[[#Headers],[interest]])=1,-IPMT(InterestRate/12,1,DurationOfLoan-ROWS($C$4:C112)+1,Amortization[[#This Row],[opening
balance]]),IFERROR(-IPMT(InterestRate/12,1,Amortization[[#This Row],['#
remaining]],D113),0)),0)</f>
        <v>1794.2707280174618</v>
      </c>
      <c r="F112" s="10">
        <f ca="1">IFERROR(IF(AND(ValuesEntered,Amortization[[#This Row],[payment
date]]&lt;&gt;""),-PPMT(InterestRate/12,1,DurationOfLoan-ROWS($C$4:C112)+1,Amortization[[#This Row],[opening
balance]]),""),0)</f>
        <v>665.13383496433164</v>
      </c>
      <c r="G112" s="10">
        <f ca="1">IF(Amortization[[#This Row],[payment
date]]="",0,PropertyTaxAmount)</f>
        <v>375</v>
      </c>
      <c r="H112" s="10">
        <f ca="1">IF(Amortization[[#This Row],[payment
date]]="",0,Amortization[[#This Row],[interest]]+Amortization[[#This Row],[principal]]+Amortization[[#This Row],[property
tax]])</f>
        <v>2834.4045629817933</v>
      </c>
      <c r="I112" s="10">
        <f ca="1">IF(Amortization[[#This Row],[payment
date]]="",0,Amortization[[#This Row],[opening
balance]]-Amortization[[#This Row],[principal]])</f>
        <v>344499.97977935267</v>
      </c>
      <c r="J112" s="14">
        <f ca="1">IF(Amortization[[#This Row],[closing
balance]]&gt;0,LastRow-ROW(),0)</f>
        <v>251</v>
      </c>
    </row>
    <row r="113" spans="2:10" ht="15" customHeight="1" x14ac:dyDescent="0.25">
      <c r="B113" s="11">
        <f>ROWS($B$4:B113)</f>
        <v>110</v>
      </c>
      <c r="C113" s="15">
        <f ca="1">IF(ValuesEntered,IF(Amortization[[#This Row],['#]]&lt;=DurationOfLoan,IF(ROW()-ROW(Amortization[[#Headers],[payment
date]])=1,LoanStart,IF(I112&gt;0,EDATE(C112,1),"")),""),"")</f>
        <v>48288</v>
      </c>
      <c r="D113" s="10">
        <f ca="1">IF(ROW()-ROW(Amortization[[#Headers],[opening
balance]])=1,LoanAmount,IF(Amortization[[#This Row],[payment
date]]="",0,INDEX(Amortization[], ROW()-4,8)))</f>
        <v>344499.97977935267</v>
      </c>
      <c r="E113" s="10">
        <f ca="1">IF(ValuesEntered,IF(ROW()-ROW(Amortization[[#Headers],[interest]])=1,-IPMT(InterestRate/12,1,DurationOfLoan-ROWS($C$4:C113)+1,Amortization[[#This Row],[opening
balance]]),IFERROR(-IPMT(InterestRate/12,1,Amortization[[#This Row],['#
remaining]],D114),0)),0)</f>
        <v>1790.7884463836695</v>
      </c>
      <c r="F113" s="10">
        <f ca="1">IFERROR(IF(AND(ValuesEntered,Amortization[[#This Row],[payment
date]]&lt;&gt;""),-PPMT(InterestRate/12,1,DurationOfLoan-ROWS($C$4:C113)+1,Amortization[[#This Row],[opening
balance]]),""),0)</f>
        <v>668.59807368810436</v>
      </c>
      <c r="G113" s="10">
        <f ca="1">IF(Amortization[[#This Row],[payment
date]]="",0,PropertyTaxAmount)</f>
        <v>375</v>
      </c>
      <c r="H113" s="10">
        <f ca="1">IF(Amortization[[#This Row],[payment
date]]="",0,Amortization[[#This Row],[interest]]+Amortization[[#This Row],[principal]]+Amortization[[#This Row],[property
tax]])</f>
        <v>2834.3865200717737</v>
      </c>
      <c r="I113" s="10">
        <f ca="1">IF(Amortization[[#This Row],[payment
date]]="",0,Amortization[[#This Row],[opening
balance]]-Amortization[[#This Row],[principal]])</f>
        <v>343831.38170566456</v>
      </c>
      <c r="J113" s="14">
        <f ca="1">IF(Amortization[[#This Row],[closing
balance]]&gt;0,LastRow-ROW(),0)</f>
        <v>250</v>
      </c>
    </row>
    <row r="114" spans="2:10" ht="15" customHeight="1" x14ac:dyDescent="0.25">
      <c r="B114" s="11">
        <f>ROWS($B$4:B114)</f>
        <v>111</v>
      </c>
      <c r="C114" s="15">
        <f ca="1">IF(ValuesEntered,IF(Amortization[[#This Row],['#]]&lt;=DurationOfLoan,IF(ROW()-ROW(Amortization[[#Headers],[payment
date]])=1,LoanStart,IF(I113&gt;0,EDATE(C113,1),"")),""),"")</f>
        <v>48319</v>
      </c>
      <c r="D114" s="10">
        <f ca="1">IF(ROW()-ROW(Amortization[[#Headers],[opening
balance]])=1,LoanAmount,IF(Amortization[[#This Row],[payment
date]]="",0,INDEX(Amortization[], ROW()-4,8)))</f>
        <v>343831.38170566456</v>
      </c>
      <c r="E114" s="10">
        <f ca="1">IF(ValuesEntered,IF(ROW()-ROW(Amortization[[#Headers],[interest]])=1,-IPMT(InterestRate/12,1,DurationOfLoan-ROWS($C$4:C114)+1,Amortization[[#This Row],[opening
balance]]),IFERROR(-IPMT(InterestRate/12,1,Amortization[[#This Row],['#
remaining]],D115),0)),0)</f>
        <v>1787.2880278663681</v>
      </c>
      <c r="F114" s="10">
        <f ca="1">IFERROR(IF(AND(ValuesEntered,Amortization[[#This Row],[payment
date]]&lt;&gt;""),-PPMT(InterestRate/12,1,DurationOfLoan-ROWS($C$4:C114)+1,Amortization[[#This Row],[opening
balance]]),""),0)</f>
        <v>672.08035532189638</v>
      </c>
      <c r="G114" s="10">
        <f ca="1">IF(Amortization[[#This Row],[payment
date]]="",0,PropertyTaxAmount)</f>
        <v>375</v>
      </c>
      <c r="H114" s="10">
        <f ca="1">IF(Amortization[[#This Row],[payment
date]]="",0,Amortization[[#This Row],[interest]]+Amortization[[#This Row],[principal]]+Amortization[[#This Row],[property
tax]])</f>
        <v>2834.3683831882645</v>
      </c>
      <c r="I114" s="10">
        <f ca="1">IF(Amortization[[#This Row],[payment
date]]="",0,Amortization[[#This Row],[opening
balance]]-Amortization[[#This Row],[principal]])</f>
        <v>343159.30135034269</v>
      </c>
      <c r="J114" s="14">
        <f ca="1">IF(Amortization[[#This Row],[closing
balance]]&gt;0,LastRow-ROW(),0)</f>
        <v>249</v>
      </c>
    </row>
    <row r="115" spans="2:10" ht="15" customHeight="1" x14ac:dyDescent="0.25">
      <c r="B115" s="11">
        <f>ROWS($B$4:B115)</f>
        <v>112</v>
      </c>
      <c r="C115" s="15">
        <f ca="1">IF(ValuesEntered,IF(Amortization[[#This Row],['#]]&lt;=DurationOfLoan,IF(ROW()-ROW(Amortization[[#Headers],[payment
date]])=1,LoanStart,IF(I114&gt;0,EDATE(C114,1),"")),""),"")</f>
        <v>48349</v>
      </c>
      <c r="D115" s="10">
        <f ca="1">IF(ROW()-ROW(Amortization[[#Headers],[opening
balance]])=1,LoanAmount,IF(Amortization[[#This Row],[payment
date]]="",0,INDEX(Amortization[], ROW()-4,8)))</f>
        <v>343159.30135034269</v>
      </c>
      <c r="E115" s="10">
        <f ca="1">IF(ValuesEntered,IF(ROW()-ROW(Amortization[[#Headers],[interest]])=1,-IPMT(InterestRate/12,1,DurationOfLoan-ROWS($C$4:C115)+1,Amortization[[#This Row],[opening
balance]]),IFERROR(-IPMT(InterestRate/12,1,Amortization[[#This Row],['#
remaining]],D116),0)),0)</f>
        <v>1783.7693780026223</v>
      </c>
      <c r="F115" s="10">
        <f ca="1">IFERROR(IF(AND(ValuesEntered,Amortization[[#This Row],[payment
date]]&lt;&gt;""),-PPMT(InterestRate/12,1,DurationOfLoan-ROWS($C$4:C115)+1,Amortization[[#This Row],[opening
balance]]),""),0)</f>
        <v>675.58077383919806</v>
      </c>
      <c r="G115" s="10">
        <f ca="1">IF(Amortization[[#This Row],[payment
date]]="",0,PropertyTaxAmount)</f>
        <v>375</v>
      </c>
      <c r="H115" s="10">
        <f ca="1">IF(Amortization[[#This Row],[payment
date]]="",0,Amortization[[#This Row],[interest]]+Amortization[[#This Row],[principal]]+Amortization[[#This Row],[property
tax]])</f>
        <v>2834.3501518418202</v>
      </c>
      <c r="I115" s="10">
        <f ca="1">IF(Amortization[[#This Row],[payment
date]]="",0,Amortization[[#This Row],[opening
balance]]-Amortization[[#This Row],[principal]])</f>
        <v>342483.72057650349</v>
      </c>
      <c r="J115" s="14">
        <f ca="1">IF(Amortization[[#This Row],[closing
balance]]&gt;0,LastRow-ROW(),0)</f>
        <v>248</v>
      </c>
    </row>
    <row r="116" spans="2:10" ht="15" customHeight="1" x14ac:dyDescent="0.25">
      <c r="B116" s="11">
        <f>ROWS($B$4:B116)</f>
        <v>113</v>
      </c>
      <c r="C116" s="15">
        <f ca="1">IF(ValuesEntered,IF(Amortization[[#This Row],['#]]&lt;=DurationOfLoan,IF(ROW()-ROW(Amortization[[#Headers],[payment
date]])=1,LoanStart,IF(I115&gt;0,EDATE(C115,1),"")),""),"")</f>
        <v>48380</v>
      </c>
      <c r="D116" s="10">
        <f ca="1">IF(ROW()-ROW(Amortization[[#Headers],[opening
balance]])=1,LoanAmount,IF(Amortization[[#This Row],[payment
date]]="",0,INDEX(Amortization[], ROW()-4,8)))</f>
        <v>342483.72057650349</v>
      </c>
      <c r="E116" s="10">
        <f ca="1">IF(ValuesEntered,IF(ROW()-ROW(Amortization[[#Headers],[interest]])=1,-IPMT(InterestRate/12,1,DurationOfLoan-ROWS($C$4:C116)+1,Amortization[[#This Row],[opening
balance]]),IFERROR(-IPMT(InterestRate/12,1,Amortization[[#This Row],['#
remaining]],D117),0)),0)</f>
        <v>1780.2324018375029</v>
      </c>
      <c r="F116" s="10">
        <f ca="1">IFERROR(IF(AND(ValuesEntered,Amortization[[#This Row],[payment
date]]&lt;&gt;""),-PPMT(InterestRate/12,1,DurationOfLoan-ROWS($C$4:C116)+1,Amortization[[#This Row],[opening
balance]]),""),0)</f>
        <v>679.09942370294391</v>
      </c>
      <c r="G116" s="10">
        <f ca="1">IF(Amortization[[#This Row],[payment
date]]="",0,PropertyTaxAmount)</f>
        <v>375</v>
      </c>
      <c r="H116" s="10">
        <f ca="1">IF(Amortization[[#This Row],[payment
date]]="",0,Amortization[[#This Row],[interest]]+Amortization[[#This Row],[principal]]+Amortization[[#This Row],[property
tax]])</f>
        <v>2834.331825540447</v>
      </c>
      <c r="I116" s="10">
        <f ca="1">IF(Amortization[[#This Row],[payment
date]]="",0,Amortization[[#This Row],[opening
balance]]-Amortization[[#This Row],[principal]])</f>
        <v>341804.62115280057</v>
      </c>
      <c r="J116" s="14">
        <f ca="1">IF(Amortization[[#This Row],[closing
balance]]&gt;0,LastRow-ROW(),0)</f>
        <v>247</v>
      </c>
    </row>
    <row r="117" spans="2:10" ht="15" customHeight="1" x14ac:dyDescent="0.25">
      <c r="B117" s="11">
        <f>ROWS($B$4:B117)</f>
        <v>114</v>
      </c>
      <c r="C117" s="15">
        <f ca="1">IF(ValuesEntered,IF(Amortization[[#This Row],['#]]&lt;=DurationOfLoan,IF(ROW()-ROW(Amortization[[#Headers],[payment
date]])=1,LoanStart,IF(I116&gt;0,EDATE(C116,1),"")),""),"")</f>
        <v>48410</v>
      </c>
      <c r="D117" s="10">
        <f ca="1">IF(ROW()-ROW(Amortization[[#Headers],[opening
balance]])=1,LoanAmount,IF(Amortization[[#This Row],[payment
date]]="",0,INDEX(Amortization[], ROW()-4,8)))</f>
        <v>341804.62115280057</v>
      </c>
      <c r="E117" s="10">
        <f ca="1">IF(ValuesEntered,IF(ROW()-ROW(Amortization[[#Headers],[interest]])=1,-IPMT(InterestRate/12,1,DurationOfLoan-ROWS($C$4:C117)+1,Amortization[[#This Row],[opening
balance]]),IFERROR(-IPMT(InterestRate/12,1,Amortization[[#This Row],['#
remaining]],D118),0)),0)</f>
        <v>1776.6770039215235</v>
      </c>
      <c r="F117" s="10">
        <f ca="1">IFERROR(IF(AND(ValuesEntered,Amortization[[#This Row],[payment
date]]&lt;&gt;""),-PPMT(InterestRate/12,1,DurationOfLoan-ROWS($C$4:C117)+1,Amortization[[#This Row],[opening
balance]]),""),0)</f>
        <v>682.63639986806356</v>
      </c>
      <c r="G117" s="10">
        <f ca="1">IF(Amortization[[#This Row],[payment
date]]="",0,PropertyTaxAmount)</f>
        <v>375</v>
      </c>
      <c r="H117" s="10">
        <f ca="1">IF(Amortization[[#This Row],[payment
date]]="",0,Amortization[[#This Row],[interest]]+Amortization[[#This Row],[principal]]+Amortization[[#This Row],[property
tax]])</f>
        <v>2834.313403789587</v>
      </c>
      <c r="I117" s="10">
        <f ca="1">IF(Amortization[[#This Row],[payment
date]]="",0,Amortization[[#This Row],[opening
balance]]-Amortization[[#This Row],[principal]])</f>
        <v>341121.98475293251</v>
      </c>
      <c r="J117" s="14">
        <f ca="1">IF(Amortization[[#This Row],[closing
balance]]&gt;0,LastRow-ROW(),0)</f>
        <v>246</v>
      </c>
    </row>
    <row r="118" spans="2:10" ht="15" customHeight="1" x14ac:dyDescent="0.25">
      <c r="B118" s="11">
        <f>ROWS($B$4:B118)</f>
        <v>115</v>
      </c>
      <c r="C118" s="15">
        <f ca="1">IF(ValuesEntered,IF(Amortization[[#This Row],['#]]&lt;=DurationOfLoan,IF(ROW()-ROW(Amortization[[#Headers],[payment
date]])=1,LoanStart,IF(I117&gt;0,EDATE(C117,1),"")),""),"")</f>
        <v>48441</v>
      </c>
      <c r="D118" s="10">
        <f ca="1">IF(ROW()-ROW(Amortization[[#Headers],[opening
balance]])=1,LoanAmount,IF(Amortization[[#This Row],[payment
date]]="",0,INDEX(Amortization[], ROW()-4,8)))</f>
        <v>341121.98475293251</v>
      </c>
      <c r="E118" s="10">
        <f ca="1">IF(ValuesEntered,IF(ROW()-ROW(Amortization[[#Headers],[interest]])=1,-IPMT(InterestRate/12,1,DurationOfLoan-ROWS($C$4:C118)+1,Amortization[[#This Row],[opening
balance]]),IFERROR(-IPMT(InterestRate/12,1,Amortization[[#This Row],['#
remaining]],D119),0)),0)</f>
        <v>1773.1030883080648</v>
      </c>
      <c r="F118" s="10">
        <f ca="1">IFERROR(IF(AND(ValuesEntered,Amortization[[#This Row],[payment
date]]&lt;&gt;""),-PPMT(InterestRate/12,1,DurationOfLoan-ROWS($C$4:C118)+1,Amortization[[#This Row],[opening
balance]]),""),0)</f>
        <v>686.19179778404305</v>
      </c>
      <c r="G118" s="10">
        <f ca="1">IF(Amortization[[#This Row],[payment
date]]="",0,PropertyTaxAmount)</f>
        <v>375</v>
      </c>
      <c r="H118" s="10">
        <f ca="1">IF(Amortization[[#This Row],[payment
date]]="",0,Amortization[[#This Row],[interest]]+Amortization[[#This Row],[principal]]+Amortization[[#This Row],[property
tax]])</f>
        <v>2834.2948860921078</v>
      </c>
      <c r="I118" s="10">
        <f ca="1">IF(Amortization[[#This Row],[payment
date]]="",0,Amortization[[#This Row],[opening
balance]]-Amortization[[#This Row],[principal]])</f>
        <v>340435.79295514844</v>
      </c>
      <c r="J118" s="14">
        <f ca="1">IF(Amortization[[#This Row],[closing
balance]]&gt;0,LastRow-ROW(),0)</f>
        <v>245</v>
      </c>
    </row>
    <row r="119" spans="2:10" ht="15" customHeight="1" x14ac:dyDescent="0.25">
      <c r="B119" s="11">
        <f>ROWS($B$4:B119)</f>
        <v>116</v>
      </c>
      <c r="C119" s="15">
        <f ca="1">IF(ValuesEntered,IF(Amortization[[#This Row],['#]]&lt;=DurationOfLoan,IF(ROW()-ROW(Amortization[[#Headers],[payment
date]])=1,LoanStart,IF(I118&gt;0,EDATE(C118,1),"")),""),"")</f>
        <v>48472</v>
      </c>
      <c r="D119" s="10">
        <f ca="1">IF(ROW()-ROW(Amortization[[#Headers],[opening
balance]])=1,LoanAmount,IF(Amortization[[#This Row],[payment
date]]="",0,INDEX(Amortization[], ROW()-4,8)))</f>
        <v>340435.79295514844</v>
      </c>
      <c r="E119" s="10">
        <f ca="1">IF(ValuesEntered,IF(ROW()-ROW(Amortization[[#Headers],[interest]])=1,-IPMT(InterestRate/12,1,DurationOfLoan-ROWS($C$4:C119)+1,Amortization[[#This Row],[opening
balance]]),IFERROR(-IPMT(InterestRate/12,1,Amortization[[#This Row],['#
remaining]],D120),0)),0)</f>
        <v>1769.5105585507858</v>
      </c>
      <c r="F119" s="10">
        <f ca="1">IFERROR(IF(AND(ValuesEntered,Amortization[[#This Row],[payment
date]]&lt;&gt;""),-PPMT(InterestRate/12,1,DurationOfLoan-ROWS($C$4:C119)+1,Amortization[[#This Row],[opening
balance]]),""),0)</f>
        <v>689.76571339750137</v>
      </c>
      <c r="G119" s="10">
        <f ca="1">IF(Amortization[[#This Row],[payment
date]]="",0,PropertyTaxAmount)</f>
        <v>375</v>
      </c>
      <c r="H119" s="10">
        <f ca="1">IF(Amortization[[#This Row],[payment
date]]="",0,Amortization[[#This Row],[interest]]+Amortization[[#This Row],[principal]]+Amortization[[#This Row],[property
tax]])</f>
        <v>2834.2762719482871</v>
      </c>
      <c r="I119" s="10">
        <f ca="1">IF(Amortization[[#This Row],[payment
date]]="",0,Amortization[[#This Row],[opening
balance]]-Amortization[[#This Row],[principal]])</f>
        <v>339746.02724175091</v>
      </c>
      <c r="J119" s="14">
        <f ca="1">IF(Amortization[[#This Row],[closing
balance]]&gt;0,LastRow-ROW(),0)</f>
        <v>244</v>
      </c>
    </row>
    <row r="120" spans="2:10" ht="15" customHeight="1" x14ac:dyDescent="0.25">
      <c r="B120" s="11">
        <f>ROWS($B$4:B120)</f>
        <v>117</v>
      </c>
      <c r="C120" s="15">
        <f ca="1">IF(ValuesEntered,IF(Amortization[[#This Row],['#]]&lt;=DurationOfLoan,IF(ROW()-ROW(Amortization[[#Headers],[payment
date]])=1,LoanStart,IF(I119&gt;0,EDATE(C119,1),"")),""),"")</f>
        <v>48502</v>
      </c>
      <c r="D120" s="10">
        <f ca="1">IF(ROW()-ROW(Amortization[[#Headers],[opening
balance]])=1,LoanAmount,IF(Amortization[[#This Row],[payment
date]]="",0,INDEX(Amortization[], ROW()-4,8)))</f>
        <v>339746.02724175091</v>
      </c>
      <c r="E120" s="10">
        <f ca="1">IF(ValuesEntered,IF(ROW()-ROW(Amortization[[#Headers],[interest]])=1,-IPMT(InterestRate/12,1,DurationOfLoan-ROWS($C$4:C120)+1,Amortization[[#This Row],[opening
balance]]),IFERROR(-IPMT(InterestRate/12,1,Amortization[[#This Row],['#
remaining]],D121),0)),0)</f>
        <v>1765.8993177010216</v>
      </c>
      <c r="F120" s="10">
        <f ca="1">IFERROR(IF(AND(ValuesEntered,Amortization[[#This Row],[payment
date]]&lt;&gt;""),-PPMT(InterestRate/12,1,DurationOfLoan-ROWS($C$4:C120)+1,Amortization[[#This Row],[opening
balance]]),""),0)</f>
        <v>693.35824315478021</v>
      </c>
      <c r="G120" s="10">
        <f ca="1">IF(Amortization[[#This Row],[payment
date]]="",0,PropertyTaxAmount)</f>
        <v>375</v>
      </c>
      <c r="H120" s="10">
        <f ca="1">IF(Amortization[[#This Row],[payment
date]]="",0,Amortization[[#This Row],[interest]]+Amortization[[#This Row],[principal]]+Amortization[[#This Row],[property
tax]])</f>
        <v>2834.2575608558018</v>
      </c>
      <c r="I120" s="10">
        <f ca="1">IF(Amortization[[#This Row],[payment
date]]="",0,Amortization[[#This Row],[opening
balance]]-Amortization[[#This Row],[principal]])</f>
        <v>339052.66899859614</v>
      </c>
      <c r="J120" s="14">
        <f ca="1">IF(Amortization[[#This Row],[closing
balance]]&gt;0,LastRow-ROW(),0)</f>
        <v>243</v>
      </c>
    </row>
    <row r="121" spans="2:10" ht="15" customHeight="1" x14ac:dyDescent="0.25">
      <c r="B121" s="11">
        <f>ROWS($B$4:B121)</f>
        <v>118</v>
      </c>
      <c r="C121" s="15">
        <f ca="1">IF(ValuesEntered,IF(Amortization[[#This Row],['#]]&lt;=DurationOfLoan,IF(ROW()-ROW(Amortization[[#Headers],[payment
date]])=1,LoanStart,IF(I120&gt;0,EDATE(C120,1),"")),""),"")</f>
        <v>48533</v>
      </c>
      <c r="D121" s="10">
        <f ca="1">IF(ROW()-ROW(Amortization[[#Headers],[opening
balance]])=1,LoanAmount,IF(Amortization[[#This Row],[payment
date]]="",0,INDEX(Amortization[], ROW()-4,8)))</f>
        <v>339052.66899859614</v>
      </c>
      <c r="E121" s="10">
        <f ca="1">IF(ValuesEntered,IF(ROW()-ROW(Amortization[[#Headers],[interest]])=1,-IPMT(InterestRate/12,1,DurationOfLoan-ROWS($C$4:C121)+1,Amortization[[#This Row],[opening
balance]]),IFERROR(-IPMT(InterestRate/12,1,Amortization[[#This Row],['#
remaining]],D122),0)),0)</f>
        <v>1762.2692683051646</v>
      </c>
      <c r="F121" s="10">
        <f ca="1">IFERROR(IF(AND(ValuesEntered,Amortization[[#This Row],[payment
date]]&lt;&gt;""),-PPMT(InterestRate/12,1,DurationOfLoan-ROWS($C$4:C121)+1,Amortization[[#This Row],[opening
balance]]),""),0)</f>
        <v>696.96948400454471</v>
      </c>
      <c r="G121" s="10">
        <f ca="1">IF(Amortization[[#This Row],[payment
date]]="",0,PropertyTaxAmount)</f>
        <v>375</v>
      </c>
      <c r="H121" s="10">
        <f ca="1">IF(Amortization[[#This Row],[payment
date]]="",0,Amortization[[#This Row],[interest]]+Amortization[[#This Row],[principal]]+Amortization[[#This Row],[property
tax]])</f>
        <v>2834.2387523097095</v>
      </c>
      <c r="I121" s="10">
        <f ca="1">IF(Amortization[[#This Row],[payment
date]]="",0,Amortization[[#This Row],[opening
balance]]-Amortization[[#This Row],[principal]])</f>
        <v>338355.6995145916</v>
      </c>
      <c r="J121" s="14">
        <f ca="1">IF(Amortization[[#This Row],[closing
balance]]&gt;0,LastRow-ROW(),0)</f>
        <v>242</v>
      </c>
    </row>
    <row r="122" spans="2:10" ht="15" customHeight="1" x14ac:dyDescent="0.25">
      <c r="B122" s="11">
        <f>ROWS($B$4:B122)</f>
        <v>119</v>
      </c>
      <c r="C122" s="15">
        <f ca="1">IF(ValuesEntered,IF(Amortization[[#This Row],['#]]&lt;=DurationOfLoan,IF(ROW()-ROW(Amortization[[#Headers],[payment
date]])=1,LoanStart,IF(I121&gt;0,EDATE(C121,1),"")),""),"")</f>
        <v>48563</v>
      </c>
      <c r="D122" s="10">
        <f ca="1">IF(ROW()-ROW(Amortization[[#Headers],[opening
balance]])=1,LoanAmount,IF(Amortization[[#This Row],[payment
date]]="",0,INDEX(Amortization[], ROW()-4,8)))</f>
        <v>338355.6995145916</v>
      </c>
      <c r="E122" s="10">
        <f ca="1">IF(ValuesEntered,IF(ROW()-ROW(Amortization[[#Headers],[interest]])=1,-IPMT(InterestRate/12,1,DurationOfLoan-ROWS($C$4:C122)+1,Amortization[[#This Row],[opening
balance]]),IFERROR(-IPMT(InterestRate/12,1,Amortization[[#This Row],['#
remaining]],D123),0)),0)</f>
        <v>1758.6203124020376</v>
      </c>
      <c r="F122" s="10">
        <f ca="1">IFERROR(IF(AND(ValuesEntered,Amortization[[#This Row],[payment
date]]&lt;&gt;""),-PPMT(InterestRate/12,1,DurationOfLoan-ROWS($C$4:C122)+1,Amortization[[#This Row],[opening
balance]]),""),0)</f>
        <v>700.59953340040158</v>
      </c>
      <c r="G122" s="10">
        <f ca="1">IF(Amortization[[#This Row],[payment
date]]="",0,PropertyTaxAmount)</f>
        <v>375</v>
      </c>
      <c r="H122" s="10">
        <f ca="1">IF(Amortization[[#This Row],[payment
date]]="",0,Amortization[[#This Row],[interest]]+Amortization[[#This Row],[principal]]+Amortization[[#This Row],[property
tax]])</f>
        <v>2834.2198458024391</v>
      </c>
      <c r="I122" s="10">
        <f ca="1">IF(Amortization[[#This Row],[payment
date]]="",0,Amortization[[#This Row],[opening
balance]]-Amortization[[#This Row],[principal]])</f>
        <v>337655.09998119122</v>
      </c>
      <c r="J122" s="14">
        <f ca="1">IF(Amortization[[#This Row],[closing
balance]]&gt;0,LastRow-ROW(),0)</f>
        <v>241</v>
      </c>
    </row>
    <row r="123" spans="2:10" ht="15" customHeight="1" x14ac:dyDescent="0.25">
      <c r="B123" s="11">
        <f>ROWS($B$4:B123)</f>
        <v>120</v>
      </c>
      <c r="C123" s="15">
        <f ca="1">IF(ValuesEntered,IF(Amortization[[#This Row],['#]]&lt;=DurationOfLoan,IF(ROW()-ROW(Amortization[[#Headers],[payment
date]])=1,LoanStart,IF(I122&gt;0,EDATE(C122,1),"")),""),"")</f>
        <v>48594</v>
      </c>
      <c r="D123" s="10">
        <f ca="1">IF(ROW()-ROW(Amortization[[#Headers],[opening
balance]])=1,LoanAmount,IF(Amortization[[#This Row],[payment
date]]="",0,INDEX(Amortization[], ROW()-4,8)))</f>
        <v>337655.09998119122</v>
      </c>
      <c r="E123" s="10">
        <f ca="1">IF(ValuesEntered,IF(ROW()-ROW(Amortization[[#Headers],[interest]])=1,-IPMT(InterestRate/12,1,DurationOfLoan-ROWS($C$4:C123)+1,Amortization[[#This Row],[opening
balance]]),IFERROR(-IPMT(InterestRate/12,1,Amortization[[#This Row],['#
remaining]],D124),0)),0)</f>
        <v>1754.9523515202484</v>
      </c>
      <c r="F123" s="10">
        <f ca="1">IFERROR(IF(AND(ValuesEntered,Amortization[[#This Row],[payment
date]]&lt;&gt;""),-PPMT(InterestRate/12,1,DurationOfLoan-ROWS($C$4:C123)+1,Amortization[[#This Row],[opening
balance]]),""),0)</f>
        <v>704.24848930352869</v>
      </c>
      <c r="G123" s="10">
        <f ca="1">IF(Amortization[[#This Row],[payment
date]]="",0,PropertyTaxAmount)</f>
        <v>375</v>
      </c>
      <c r="H123" s="10">
        <f ca="1">IF(Amortization[[#This Row],[payment
date]]="",0,Amortization[[#This Row],[interest]]+Amortization[[#This Row],[principal]]+Amortization[[#This Row],[property
tax]])</f>
        <v>2834.2008408237771</v>
      </c>
      <c r="I123" s="10">
        <f ca="1">IF(Amortization[[#This Row],[payment
date]]="",0,Amortization[[#This Row],[opening
balance]]-Amortization[[#This Row],[principal]])</f>
        <v>336950.8514918877</v>
      </c>
      <c r="J123" s="14">
        <f ca="1">IF(Amortization[[#This Row],[closing
balance]]&gt;0,LastRow-ROW(),0)</f>
        <v>240</v>
      </c>
    </row>
    <row r="124" spans="2:10" ht="15" customHeight="1" x14ac:dyDescent="0.25">
      <c r="B124" s="11">
        <f>ROWS($B$4:B124)</f>
        <v>121</v>
      </c>
      <c r="C124" s="15">
        <f ca="1">IF(ValuesEntered,IF(Amortization[[#This Row],['#]]&lt;=DurationOfLoan,IF(ROW()-ROW(Amortization[[#Headers],[payment
date]])=1,LoanStart,IF(I123&gt;0,EDATE(C123,1),"")),""),"")</f>
        <v>48625</v>
      </c>
      <c r="D124" s="10">
        <f ca="1">IF(ROW()-ROW(Amortization[[#Headers],[opening
balance]])=1,LoanAmount,IF(Amortization[[#This Row],[payment
date]]="",0,INDEX(Amortization[], ROW()-4,8)))</f>
        <v>336950.8514918877</v>
      </c>
      <c r="E124" s="10">
        <f ca="1">IF(ValuesEntered,IF(ROW()-ROW(Amortization[[#Headers],[interest]])=1,-IPMT(InterestRate/12,1,DurationOfLoan-ROWS($C$4:C124)+1,Amortization[[#This Row],[opening
balance]]),IFERROR(-IPMT(InterestRate/12,1,Amortization[[#This Row],['#
remaining]],D125),0)),0)</f>
        <v>1751.2652866755334</v>
      </c>
      <c r="F124" s="10">
        <f ca="1">IFERROR(IF(AND(ValuesEntered,Amortization[[#This Row],[payment
date]]&lt;&gt;""),-PPMT(InterestRate/12,1,DurationOfLoan-ROWS($C$4:C124)+1,Amortization[[#This Row],[opening
balance]]),""),0)</f>
        <v>707.9164501853179</v>
      </c>
      <c r="G124" s="10">
        <f ca="1">IF(Amortization[[#This Row],[payment
date]]="",0,PropertyTaxAmount)</f>
        <v>375</v>
      </c>
      <c r="H124" s="10">
        <f ca="1">IF(Amortization[[#This Row],[payment
date]]="",0,Amortization[[#This Row],[interest]]+Amortization[[#This Row],[principal]]+Amortization[[#This Row],[property
tax]])</f>
        <v>2834.1817368608513</v>
      </c>
      <c r="I124" s="10">
        <f ca="1">IF(Amortization[[#This Row],[payment
date]]="",0,Amortization[[#This Row],[opening
balance]]-Amortization[[#This Row],[principal]])</f>
        <v>336242.93504170241</v>
      </c>
      <c r="J124" s="14">
        <f ca="1">IF(Amortization[[#This Row],[closing
balance]]&gt;0,LastRow-ROW(),0)</f>
        <v>239</v>
      </c>
    </row>
    <row r="125" spans="2:10" ht="15" customHeight="1" x14ac:dyDescent="0.25">
      <c r="B125" s="11">
        <f>ROWS($B$4:B125)</f>
        <v>122</v>
      </c>
      <c r="C125" s="15">
        <f ca="1">IF(ValuesEntered,IF(Amortization[[#This Row],['#]]&lt;=DurationOfLoan,IF(ROW()-ROW(Amortization[[#Headers],[payment
date]])=1,LoanStart,IF(I124&gt;0,EDATE(C124,1),"")),""),"")</f>
        <v>48653</v>
      </c>
      <c r="D125" s="10">
        <f ca="1">IF(ROW()-ROW(Amortization[[#Headers],[opening
balance]])=1,LoanAmount,IF(Amortization[[#This Row],[payment
date]]="",0,INDEX(Amortization[], ROW()-4,8)))</f>
        <v>336242.93504170241</v>
      </c>
      <c r="E125" s="10">
        <f ca="1">IF(ValuesEntered,IF(ROW()-ROW(Amortization[[#Headers],[interest]])=1,-IPMT(InterestRate/12,1,DurationOfLoan-ROWS($C$4:C125)+1,Amortization[[#This Row],[opening
balance]]),IFERROR(-IPMT(InterestRate/12,1,Amortization[[#This Row],['#
remaining]],D126),0)),0)</f>
        <v>1747.5590183680852</v>
      </c>
      <c r="F125" s="10">
        <f ca="1">IFERROR(IF(AND(ValuesEntered,Amortization[[#This Row],[payment
date]]&lt;&gt;""),-PPMT(InterestRate/12,1,DurationOfLoan-ROWS($C$4:C125)+1,Amortization[[#This Row],[opening
balance]]),""),0)</f>
        <v>711.60351503003312</v>
      </c>
      <c r="G125" s="10">
        <f ca="1">IF(Amortization[[#This Row],[payment
date]]="",0,PropertyTaxAmount)</f>
        <v>375</v>
      </c>
      <c r="H125" s="10">
        <f ca="1">IF(Amortization[[#This Row],[payment
date]]="",0,Amortization[[#This Row],[interest]]+Amortization[[#This Row],[principal]]+Amortization[[#This Row],[property
tax]])</f>
        <v>2834.1625333981183</v>
      </c>
      <c r="I125" s="10">
        <f ca="1">IF(Amortization[[#This Row],[payment
date]]="",0,Amortization[[#This Row],[opening
balance]]-Amortization[[#This Row],[principal]])</f>
        <v>335531.33152667235</v>
      </c>
      <c r="J125" s="14">
        <f ca="1">IF(Amortization[[#This Row],[closing
balance]]&gt;0,LastRow-ROW(),0)</f>
        <v>238</v>
      </c>
    </row>
    <row r="126" spans="2:10" ht="15" customHeight="1" x14ac:dyDescent="0.25">
      <c r="B126" s="11">
        <f>ROWS($B$4:B126)</f>
        <v>123</v>
      </c>
      <c r="C126" s="15">
        <f ca="1">IF(ValuesEntered,IF(Amortization[[#This Row],['#]]&lt;=DurationOfLoan,IF(ROW()-ROW(Amortization[[#Headers],[payment
date]])=1,LoanStart,IF(I125&gt;0,EDATE(C125,1),"")),""),"")</f>
        <v>48684</v>
      </c>
      <c r="D126" s="10">
        <f ca="1">IF(ROW()-ROW(Amortization[[#Headers],[opening
balance]])=1,LoanAmount,IF(Amortization[[#This Row],[payment
date]]="",0,INDEX(Amortization[], ROW()-4,8)))</f>
        <v>335531.33152667235</v>
      </c>
      <c r="E126" s="10">
        <f ca="1">IF(ValuesEntered,IF(ROW()-ROW(Amortization[[#Headers],[interest]])=1,-IPMT(InterestRate/12,1,DurationOfLoan-ROWS($C$4:C126)+1,Amortization[[#This Row],[opening
balance]]),IFERROR(-IPMT(InterestRate/12,1,Amortization[[#This Row],['#
remaining]],D127),0)),0)</f>
        <v>1743.8334465798691</v>
      </c>
      <c r="F126" s="10">
        <f ca="1">IFERROR(IF(AND(ValuesEntered,Amortization[[#This Row],[payment
date]]&lt;&gt;""),-PPMT(InterestRate/12,1,DurationOfLoan-ROWS($C$4:C126)+1,Amortization[[#This Row],[opening
balance]]),""),0)</f>
        <v>715.30978333748112</v>
      </c>
      <c r="G126" s="10">
        <f ca="1">IF(Amortization[[#This Row],[payment
date]]="",0,PropertyTaxAmount)</f>
        <v>375</v>
      </c>
      <c r="H126" s="10">
        <f ca="1">IF(Amortization[[#This Row],[payment
date]]="",0,Amortization[[#This Row],[interest]]+Amortization[[#This Row],[principal]]+Amortization[[#This Row],[property
tax]])</f>
        <v>2834.1432299173503</v>
      </c>
      <c r="I126" s="10">
        <f ca="1">IF(Amortization[[#This Row],[payment
date]]="",0,Amortization[[#This Row],[opening
balance]]-Amortization[[#This Row],[principal]])</f>
        <v>334816.02174333489</v>
      </c>
      <c r="J126" s="14">
        <f ca="1">IF(Amortization[[#This Row],[closing
balance]]&gt;0,LastRow-ROW(),0)</f>
        <v>237</v>
      </c>
    </row>
    <row r="127" spans="2:10" ht="15" customHeight="1" x14ac:dyDescent="0.25">
      <c r="B127" s="11">
        <f>ROWS($B$4:B127)</f>
        <v>124</v>
      </c>
      <c r="C127" s="15">
        <f ca="1">IF(ValuesEntered,IF(Amortization[[#This Row],['#]]&lt;=DurationOfLoan,IF(ROW()-ROW(Amortization[[#Headers],[payment
date]])=1,LoanStart,IF(I126&gt;0,EDATE(C126,1),"")),""),"")</f>
        <v>48714</v>
      </c>
      <c r="D127" s="10">
        <f ca="1">IF(ROW()-ROW(Amortization[[#Headers],[opening
balance]])=1,LoanAmount,IF(Amortization[[#This Row],[payment
date]]="",0,INDEX(Amortization[], ROW()-4,8)))</f>
        <v>334816.02174333489</v>
      </c>
      <c r="E127" s="10">
        <f ca="1">IF(ValuesEntered,IF(ROW()-ROW(Amortization[[#Headers],[interest]])=1,-IPMT(InterestRate/12,1,DurationOfLoan-ROWS($C$4:C127)+1,Amortization[[#This Row],[opening
balance]]),IFERROR(-IPMT(InterestRate/12,1,Amortization[[#This Row],['#
remaining]],D128),0)),0)</f>
        <v>1740.0884707719229</v>
      </c>
      <c r="F127" s="10">
        <f ca="1">IFERROR(IF(AND(ValuesEntered,Amortization[[#This Row],[payment
date]]&lt;&gt;""),-PPMT(InterestRate/12,1,DurationOfLoan-ROWS($C$4:C127)+1,Amortization[[#This Row],[opening
balance]]),""),0)</f>
        <v>719.03535512569727</v>
      </c>
      <c r="G127" s="10">
        <f ca="1">IF(Amortization[[#This Row],[payment
date]]="",0,PropertyTaxAmount)</f>
        <v>375</v>
      </c>
      <c r="H127" s="10">
        <f ca="1">IF(Amortization[[#This Row],[payment
date]]="",0,Amortization[[#This Row],[interest]]+Amortization[[#This Row],[principal]]+Amortization[[#This Row],[property
tax]])</f>
        <v>2834.12382589762</v>
      </c>
      <c r="I127" s="10">
        <f ca="1">IF(Amortization[[#This Row],[payment
date]]="",0,Amortization[[#This Row],[opening
balance]]-Amortization[[#This Row],[principal]])</f>
        <v>334096.98638820922</v>
      </c>
      <c r="J127" s="14">
        <f ca="1">IF(Amortization[[#This Row],[closing
balance]]&gt;0,LastRow-ROW(),0)</f>
        <v>236</v>
      </c>
    </row>
    <row r="128" spans="2:10" ht="15" customHeight="1" x14ac:dyDescent="0.25">
      <c r="B128" s="11">
        <f>ROWS($B$4:B128)</f>
        <v>125</v>
      </c>
      <c r="C128" s="15">
        <f ca="1">IF(ValuesEntered,IF(Amortization[[#This Row],['#]]&lt;=DurationOfLoan,IF(ROW()-ROW(Amortization[[#Headers],[payment
date]])=1,LoanStart,IF(I127&gt;0,EDATE(C127,1),"")),""),"")</f>
        <v>48745</v>
      </c>
      <c r="D128" s="10">
        <f ca="1">IF(ROW()-ROW(Amortization[[#Headers],[opening
balance]])=1,LoanAmount,IF(Amortization[[#This Row],[payment
date]]="",0,INDEX(Amortization[], ROW()-4,8)))</f>
        <v>334096.98638820922</v>
      </c>
      <c r="E128" s="10">
        <f ca="1">IF(ValuesEntered,IF(ROW()-ROW(Amortization[[#Headers],[interest]])=1,-IPMT(InterestRate/12,1,DurationOfLoan-ROWS($C$4:C128)+1,Amortization[[#This Row],[opening
balance]]),IFERROR(-IPMT(InterestRate/12,1,Amortization[[#This Row],['#
remaining]],D129),0)),0)</f>
        <v>1736.3239898816437</v>
      </c>
      <c r="F128" s="10">
        <f ca="1">IFERROR(IF(AND(ValuesEntered,Amortization[[#This Row],[payment
date]]&lt;&gt;""),-PPMT(InterestRate/12,1,DurationOfLoan-ROWS($C$4:C128)+1,Amortization[[#This Row],[opening
balance]]),""),0)</f>
        <v>722.78033093364365</v>
      </c>
      <c r="G128" s="10">
        <f ca="1">IF(Amortization[[#This Row],[payment
date]]="",0,PropertyTaxAmount)</f>
        <v>375</v>
      </c>
      <c r="H128" s="10">
        <f ca="1">IF(Amortization[[#This Row],[payment
date]]="",0,Amortization[[#This Row],[interest]]+Amortization[[#This Row],[principal]]+Amortization[[#This Row],[property
tax]])</f>
        <v>2834.1043208152873</v>
      </c>
      <c r="I128" s="10">
        <f ca="1">IF(Amortization[[#This Row],[payment
date]]="",0,Amortization[[#This Row],[opening
balance]]-Amortization[[#This Row],[principal]])</f>
        <v>333374.20605727559</v>
      </c>
      <c r="J128" s="14">
        <f ca="1">IF(Amortization[[#This Row],[closing
balance]]&gt;0,LastRow-ROW(),0)</f>
        <v>235</v>
      </c>
    </row>
    <row r="129" spans="2:10" ht="15" customHeight="1" x14ac:dyDescent="0.25">
      <c r="B129" s="11">
        <f>ROWS($B$4:B129)</f>
        <v>126</v>
      </c>
      <c r="C129" s="15">
        <f ca="1">IF(ValuesEntered,IF(Amortization[[#This Row],['#]]&lt;=DurationOfLoan,IF(ROW()-ROW(Amortization[[#Headers],[payment
date]])=1,LoanStart,IF(I128&gt;0,EDATE(C128,1),"")),""),"")</f>
        <v>48775</v>
      </c>
      <c r="D129" s="10">
        <f ca="1">IF(ROW()-ROW(Amortization[[#Headers],[opening
balance]])=1,LoanAmount,IF(Amortization[[#This Row],[payment
date]]="",0,INDEX(Amortization[], ROW()-4,8)))</f>
        <v>333374.20605727559</v>
      </c>
      <c r="E129" s="10">
        <f ca="1">IF(ValuesEntered,IF(ROW()-ROW(Amortization[[#Headers],[interest]])=1,-IPMT(InterestRate/12,1,DurationOfLoan-ROWS($C$4:C129)+1,Amortization[[#This Row],[opening
balance]]),IFERROR(-IPMT(InterestRate/12,1,Amortization[[#This Row],['#
remaining]],D130),0)),0)</f>
        <v>1732.5399023200607</v>
      </c>
      <c r="F129" s="10">
        <f ca="1">IFERROR(IF(AND(ValuesEntered,Amortization[[#This Row],[payment
date]]&lt;&gt;""),-PPMT(InterestRate/12,1,DurationOfLoan-ROWS($C$4:C129)+1,Amortization[[#This Row],[opening
balance]]),""),0)</f>
        <v>726.54481182392328</v>
      </c>
      <c r="G129" s="10">
        <f ca="1">IF(Amortization[[#This Row],[payment
date]]="",0,PropertyTaxAmount)</f>
        <v>375</v>
      </c>
      <c r="H129" s="10">
        <f ca="1">IF(Amortization[[#This Row],[payment
date]]="",0,Amortization[[#This Row],[interest]]+Amortization[[#This Row],[principal]]+Amortization[[#This Row],[property
tax]])</f>
        <v>2834.084714143984</v>
      </c>
      <c r="I129" s="10">
        <f ca="1">IF(Amortization[[#This Row],[payment
date]]="",0,Amortization[[#This Row],[opening
balance]]-Amortization[[#This Row],[principal]])</f>
        <v>332647.66124545166</v>
      </c>
      <c r="J129" s="14">
        <f ca="1">IF(Amortization[[#This Row],[closing
balance]]&gt;0,LastRow-ROW(),0)</f>
        <v>234</v>
      </c>
    </row>
    <row r="130" spans="2:10" ht="15" customHeight="1" x14ac:dyDescent="0.25">
      <c r="B130" s="11">
        <f>ROWS($B$4:B130)</f>
        <v>127</v>
      </c>
      <c r="C130" s="15">
        <f ca="1">IF(ValuesEntered,IF(Amortization[[#This Row],['#]]&lt;=DurationOfLoan,IF(ROW()-ROW(Amortization[[#Headers],[payment
date]])=1,LoanStart,IF(I129&gt;0,EDATE(C129,1),"")),""),"")</f>
        <v>48806</v>
      </c>
      <c r="D130" s="10">
        <f ca="1">IF(ROW()-ROW(Amortization[[#Headers],[opening
balance]])=1,LoanAmount,IF(Amortization[[#This Row],[payment
date]]="",0,INDEX(Amortization[], ROW()-4,8)))</f>
        <v>332647.66124545166</v>
      </c>
      <c r="E130" s="10">
        <f ca="1">IF(ValuesEntered,IF(ROW()-ROW(Amortization[[#Headers],[interest]])=1,-IPMT(InterestRate/12,1,DurationOfLoan-ROWS($C$4:C130)+1,Amortization[[#This Row],[opening
balance]]),IFERROR(-IPMT(InterestRate/12,1,Amortization[[#This Row],['#
remaining]],D131),0)),0)</f>
        <v>1728.7361059690943</v>
      </c>
      <c r="F130" s="10">
        <f ca="1">IFERROR(IF(AND(ValuesEntered,Amortization[[#This Row],[payment
date]]&lt;&gt;""),-PPMT(InterestRate/12,1,DurationOfLoan-ROWS($C$4:C130)+1,Amortization[[#This Row],[opening
balance]]),""),0)</f>
        <v>730.32889938550602</v>
      </c>
      <c r="G130" s="10">
        <f ca="1">IF(Amortization[[#This Row],[payment
date]]="",0,PropertyTaxAmount)</f>
        <v>375</v>
      </c>
      <c r="H130" s="10">
        <f ca="1">IF(Amortization[[#This Row],[payment
date]]="",0,Amortization[[#This Row],[interest]]+Amortization[[#This Row],[principal]]+Amortization[[#This Row],[property
tax]])</f>
        <v>2834.0650053546005</v>
      </c>
      <c r="I130" s="10">
        <f ca="1">IF(Amortization[[#This Row],[payment
date]]="",0,Amortization[[#This Row],[opening
balance]]-Amortization[[#This Row],[principal]])</f>
        <v>331917.33234606613</v>
      </c>
      <c r="J130" s="14">
        <f ca="1">IF(Amortization[[#This Row],[closing
balance]]&gt;0,LastRow-ROW(),0)</f>
        <v>233</v>
      </c>
    </row>
    <row r="131" spans="2:10" ht="15" customHeight="1" x14ac:dyDescent="0.25">
      <c r="B131" s="11">
        <f>ROWS($B$4:B131)</f>
        <v>128</v>
      </c>
      <c r="C131" s="15">
        <f ca="1">IF(ValuesEntered,IF(Amortization[[#This Row],['#]]&lt;=DurationOfLoan,IF(ROW()-ROW(Amortization[[#Headers],[payment
date]])=1,LoanStart,IF(I130&gt;0,EDATE(C130,1),"")),""),"")</f>
        <v>48837</v>
      </c>
      <c r="D131" s="10">
        <f ca="1">IF(ROW()-ROW(Amortization[[#Headers],[opening
balance]])=1,LoanAmount,IF(Amortization[[#This Row],[payment
date]]="",0,INDEX(Amortization[], ROW()-4,8)))</f>
        <v>331917.33234606613</v>
      </c>
      <c r="E131" s="10">
        <f ca="1">IF(ValuesEntered,IF(ROW()-ROW(Amortization[[#Headers],[interest]])=1,-IPMT(InterestRate/12,1,DurationOfLoan-ROWS($C$4:C131)+1,Amortization[[#This Row],[opening
balance]]),IFERROR(-IPMT(InterestRate/12,1,Amortization[[#This Row],['#
remaining]],D132),0)),0)</f>
        <v>1724.9124981788002</v>
      </c>
      <c r="F131" s="10">
        <f ca="1">IFERROR(IF(AND(ValuesEntered,Amortization[[#This Row],[payment
date]]&lt;&gt;""),-PPMT(InterestRate/12,1,DurationOfLoan-ROWS($C$4:C131)+1,Amortization[[#This Row],[opening
balance]]),""),0)</f>
        <v>734.13269573647221</v>
      </c>
      <c r="G131" s="10">
        <f ca="1">IF(Amortization[[#This Row],[payment
date]]="",0,PropertyTaxAmount)</f>
        <v>375</v>
      </c>
      <c r="H131" s="10">
        <f ca="1">IF(Amortization[[#This Row],[payment
date]]="",0,Amortization[[#This Row],[interest]]+Amortization[[#This Row],[principal]]+Amortization[[#This Row],[property
tax]])</f>
        <v>2834.0451939152726</v>
      </c>
      <c r="I131" s="10">
        <f ca="1">IF(Amortization[[#This Row],[payment
date]]="",0,Amortization[[#This Row],[opening
balance]]-Amortization[[#This Row],[principal]])</f>
        <v>331183.19965032965</v>
      </c>
      <c r="J131" s="14">
        <f ca="1">IF(Amortization[[#This Row],[closing
balance]]&gt;0,LastRow-ROW(),0)</f>
        <v>232</v>
      </c>
    </row>
    <row r="132" spans="2:10" ht="15" customHeight="1" x14ac:dyDescent="0.25">
      <c r="B132" s="11">
        <f>ROWS($B$4:B132)</f>
        <v>129</v>
      </c>
      <c r="C132" s="15">
        <f ca="1">IF(ValuesEntered,IF(Amortization[[#This Row],['#]]&lt;=DurationOfLoan,IF(ROW()-ROW(Amortization[[#Headers],[payment
date]])=1,LoanStart,IF(I131&gt;0,EDATE(C131,1),"")),""),"")</f>
        <v>48867</v>
      </c>
      <c r="D132" s="10">
        <f ca="1">IF(ROW()-ROW(Amortization[[#Headers],[opening
balance]])=1,LoanAmount,IF(Amortization[[#This Row],[payment
date]]="",0,INDEX(Amortization[], ROW()-4,8)))</f>
        <v>331183.19965032965</v>
      </c>
      <c r="E132" s="10">
        <f ca="1">IF(ValuesEntered,IF(ROW()-ROW(Amortization[[#Headers],[interest]])=1,-IPMT(InterestRate/12,1,DurationOfLoan-ROWS($C$4:C132)+1,Amortization[[#This Row],[opening
balance]]),IFERROR(-IPMT(InterestRate/12,1,Amortization[[#This Row],['#
remaining]],D133),0)),0)</f>
        <v>1721.0689757645982</v>
      </c>
      <c r="F132" s="10">
        <f ca="1">IFERROR(IF(AND(ValuesEntered,Amortization[[#This Row],[payment
date]]&lt;&gt;""),-PPMT(InterestRate/12,1,DurationOfLoan-ROWS($C$4:C132)+1,Amortization[[#This Row],[opening
balance]]),""),0)</f>
        <v>737.95630352676631</v>
      </c>
      <c r="G132" s="10">
        <f ca="1">IF(Amortization[[#This Row],[payment
date]]="",0,PropertyTaxAmount)</f>
        <v>375</v>
      </c>
      <c r="H132" s="10">
        <f ca="1">IF(Amortization[[#This Row],[payment
date]]="",0,Amortization[[#This Row],[interest]]+Amortization[[#This Row],[principal]]+Amortization[[#This Row],[property
tax]])</f>
        <v>2834.0252792913643</v>
      </c>
      <c r="I132" s="10">
        <f ca="1">IF(Amortization[[#This Row],[payment
date]]="",0,Amortization[[#This Row],[opening
balance]]-Amortization[[#This Row],[principal]])</f>
        <v>330445.24334680289</v>
      </c>
      <c r="J132" s="14">
        <f ca="1">IF(Amortization[[#This Row],[closing
balance]]&gt;0,LastRow-ROW(),0)</f>
        <v>231</v>
      </c>
    </row>
    <row r="133" spans="2:10" ht="15" customHeight="1" x14ac:dyDescent="0.25">
      <c r="B133" s="11">
        <f>ROWS($B$4:B133)</f>
        <v>130</v>
      </c>
      <c r="C133" s="15">
        <f ca="1">IF(ValuesEntered,IF(Amortization[[#This Row],['#]]&lt;=DurationOfLoan,IF(ROW()-ROW(Amortization[[#Headers],[payment
date]])=1,LoanStart,IF(I132&gt;0,EDATE(C132,1),"")),""),"")</f>
        <v>48898</v>
      </c>
      <c r="D133" s="10">
        <f ca="1">IF(ROW()-ROW(Amortization[[#Headers],[opening
balance]])=1,LoanAmount,IF(Amortization[[#This Row],[payment
date]]="",0,INDEX(Amortization[], ROW()-4,8)))</f>
        <v>330445.24334680289</v>
      </c>
      <c r="E133" s="10">
        <f ca="1">IF(ValuesEntered,IF(ROW()-ROW(Amortization[[#Headers],[interest]])=1,-IPMT(InterestRate/12,1,DurationOfLoan-ROWS($C$4:C133)+1,Amortization[[#This Row],[opening
balance]]),IFERROR(-IPMT(InterestRate/12,1,Amortization[[#This Row],['#
remaining]],D134),0)),0)</f>
        <v>1717.2054350044891</v>
      </c>
      <c r="F133" s="10">
        <f ca="1">IFERROR(IF(AND(ValuesEntered,Amortization[[#This Row],[payment
date]]&lt;&gt;""),-PPMT(InterestRate/12,1,DurationOfLoan-ROWS($C$4:C133)+1,Amortization[[#This Row],[opening
balance]]),""),0)</f>
        <v>741.79982594096805</v>
      </c>
      <c r="G133" s="10">
        <f ca="1">IF(Amortization[[#This Row],[payment
date]]="",0,PropertyTaxAmount)</f>
        <v>375</v>
      </c>
      <c r="H133" s="10">
        <f ca="1">IF(Amortization[[#This Row],[payment
date]]="",0,Amortization[[#This Row],[interest]]+Amortization[[#This Row],[principal]]+Amortization[[#This Row],[property
tax]])</f>
        <v>2834.0052609454569</v>
      </c>
      <c r="I133" s="10">
        <f ca="1">IF(Amortization[[#This Row],[payment
date]]="",0,Amortization[[#This Row],[opening
balance]]-Amortization[[#This Row],[principal]])</f>
        <v>329703.44352086191</v>
      </c>
      <c r="J133" s="14">
        <f ca="1">IF(Amortization[[#This Row],[closing
balance]]&gt;0,LastRow-ROW(),0)</f>
        <v>230</v>
      </c>
    </row>
    <row r="134" spans="2:10" ht="15" customHeight="1" x14ac:dyDescent="0.25">
      <c r="B134" s="11">
        <f>ROWS($B$4:B134)</f>
        <v>131</v>
      </c>
      <c r="C134" s="15">
        <f ca="1">IF(ValuesEntered,IF(Amortization[[#This Row],['#]]&lt;=DurationOfLoan,IF(ROW()-ROW(Amortization[[#Headers],[payment
date]])=1,LoanStart,IF(I133&gt;0,EDATE(C133,1),"")),""),"")</f>
        <v>48928</v>
      </c>
      <c r="D134" s="10">
        <f ca="1">IF(ROW()-ROW(Amortization[[#Headers],[opening
balance]])=1,LoanAmount,IF(Amortization[[#This Row],[payment
date]]="",0,INDEX(Amortization[], ROW()-4,8)))</f>
        <v>329703.44352086191</v>
      </c>
      <c r="E134" s="10">
        <f ca="1">IF(ValuesEntered,IF(ROW()-ROW(Amortization[[#Headers],[interest]])=1,-IPMT(InterestRate/12,1,DurationOfLoan-ROWS($C$4:C134)+1,Amortization[[#This Row],[opening
balance]]),IFERROR(-IPMT(InterestRate/12,1,Amortization[[#This Row],['#
remaining]],D135),0)),0)</f>
        <v>1713.3217716362542</v>
      </c>
      <c r="F134" s="10">
        <f ca="1">IFERROR(IF(AND(ValuesEntered,Amortization[[#This Row],[payment
date]]&lt;&gt;""),-PPMT(InterestRate/12,1,DurationOfLoan-ROWS($C$4:C134)+1,Amortization[[#This Row],[opening
balance]]),""),0)</f>
        <v>745.66336670107739</v>
      </c>
      <c r="G134" s="10">
        <f ca="1">IF(Amortization[[#This Row],[payment
date]]="",0,PropertyTaxAmount)</f>
        <v>375</v>
      </c>
      <c r="H134" s="10">
        <f ca="1">IF(Amortization[[#This Row],[payment
date]]="",0,Amortization[[#This Row],[interest]]+Amortization[[#This Row],[principal]]+Amortization[[#This Row],[property
tax]])</f>
        <v>2833.9851383373316</v>
      </c>
      <c r="I134" s="10">
        <f ca="1">IF(Amortization[[#This Row],[payment
date]]="",0,Amortization[[#This Row],[opening
balance]]-Amortization[[#This Row],[principal]])</f>
        <v>328957.78015416081</v>
      </c>
      <c r="J134" s="14">
        <f ca="1">IF(Amortization[[#This Row],[closing
balance]]&gt;0,LastRow-ROW(),0)</f>
        <v>229</v>
      </c>
    </row>
    <row r="135" spans="2:10" ht="15" customHeight="1" x14ac:dyDescent="0.25">
      <c r="B135" s="11">
        <f>ROWS($B$4:B135)</f>
        <v>132</v>
      </c>
      <c r="C135" s="15">
        <f ca="1">IF(ValuesEntered,IF(Amortization[[#This Row],['#]]&lt;=DurationOfLoan,IF(ROW()-ROW(Amortization[[#Headers],[payment
date]])=1,LoanStart,IF(I134&gt;0,EDATE(C134,1),"")),""),"")</f>
        <v>48959</v>
      </c>
      <c r="D135" s="10">
        <f ca="1">IF(ROW()-ROW(Amortization[[#Headers],[opening
balance]])=1,LoanAmount,IF(Amortization[[#This Row],[payment
date]]="",0,INDEX(Amortization[], ROW()-4,8)))</f>
        <v>328957.78015416081</v>
      </c>
      <c r="E135" s="10">
        <f ca="1">IF(ValuesEntered,IF(ROW()-ROW(Amortization[[#Headers],[interest]])=1,-IPMT(InterestRate/12,1,DurationOfLoan-ROWS($C$4:C135)+1,Amortization[[#This Row],[opening
balance]]),IFERROR(-IPMT(InterestRate/12,1,Amortization[[#This Row],['#
remaining]],D136),0)),0)</f>
        <v>1709.4178808546433</v>
      </c>
      <c r="F135" s="10">
        <f ca="1">IFERROR(IF(AND(ValuesEntered,Amortization[[#This Row],[payment
date]]&lt;&gt;""),-PPMT(InterestRate/12,1,DurationOfLoan-ROWS($C$4:C135)+1,Amortization[[#This Row],[opening
balance]]),""),0)</f>
        <v>749.54703006931197</v>
      </c>
      <c r="G135" s="10">
        <f ca="1">IF(Amortization[[#This Row],[payment
date]]="",0,PropertyTaxAmount)</f>
        <v>375</v>
      </c>
      <c r="H135" s="10">
        <f ca="1">IF(Amortization[[#This Row],[payment
date]]="",0,Amortization[[#This Row],[interest]]+Amortization[[#This Row],[principal]]+Amortization[[#This Row],[property
tax]])</f>
        <v>2833.9649109239554</v>
      </c>
      <c r="I135" s="10">
        <f ca="1">IF(Amortization[[#This Row],[payment
date]]="",0,Amortization[[#This Row],[opening
balance]]-Amortization[[#This Row],[principal]])</f>
        <v>328208.23312409152</v>
      </c>
      <c r="J135" s="14">
        <f ca="1">IF(Amortization[[#This Row],[closing
balance]]&gt;0,LastRow-ROW(),0)</f>
        <v>228</v>
      </c>
    </row>
    <row r="136" spans="2:10" ht="15" customHeight="1" x14ac:dyDescent="0.25">
      <c r="B136" s="11">
        <f>ROWS($B$4:B136)</f>
        <v>133</v>
      </c>
      <c r="C136" s="15">
        <f ca="1">IF(ValuesEntered,IF(Amortization[[#This Row],['#]]&lt;=DurationOfLoan,IF(ROW()-ROW(Amortization[[#Headers],[payment
date]])=1,LoanStart,IF(I135&gt;0,EDATE(C135,1),"")),""),"")</f>
        <v>48990</v>
      </c>
      <c r="D136" s="10">
        <f ca="1">IF(ROW()-ROW(Amortization[[#Headers],[opening
balance]])=1,LoanAmount,IF(Amortization[[#This Row],[payment
date]]="",0,INDEX(Amortization[], ROW()-4,8)))</f>
        <v>328208.23312409152</v>
      </c>
      <c r="E136" s="10">
        <f ca="1">IF(ValuesEntered,IF(ROW()-ROW(Amortization[[#Headers],[interest]])=1,-IPMT(InterestRate/12,1,DurationOfLoan-ROWS($C$4:C136)+1,Amortization[[#This Row],[opening
balance]]),IFERROR(-IPMT(InterestRate/12,1,Amortization[[#This Row],['#
remaining]],D137),0)),0)</f>
        <v>1705.4936573085447</v>
      </c>
      <c r="F136" s="10">
        <f ca="1">IFERROR(IF(AND(ValuesEntered,Amortization[[#This Row],[payment
date]]&lt;&gt;""),-PPMT(InterestRate/12,1,DurationOfLoan-ROWS($C$4:C136)+1,Amortization[[#This Row],[opening
balance]]),""),0)</f>
        <v>753.45092085092301</v>
      </c>
      <c r="G136" s="10">
        <f ca="1">IF(Amortization[[#This Row],[payment
date]]="",0,PropertyTaxAmount)</f>
        <v>375</v>
      </c>
      <c r="H136" s="10">
        <f ca="1">IF(Amortization[[#This Row],[payment
date]]="",0,Amortization[[#This Row],[interest]]+Amortization[[#This Row],[principal]]+Amortization[[#This Row],[property
tax]])</f>
        <v>2833.9445781594677</v>
      </c>
      <c r="I136" s="10">
        <f ca="1">IF(Amortization[[#This Row],[payment
date]]="",0,Amortization[[#This Row],[opening
balance]]-Amortization[[#This Row],[principal]])</f>
        <v>327454.78220324061</v>
      </c>
      <c r="J136" s="14">
        <f ca="1">IF(Amortization[[#This Row],[closing
balance]]&gt;0,LastRow-ROW(),0)</f>
        <v>227</v>
      </c>
    </row>
    <row r="137" spans="2:10" ht="15" customHeight="1" x14ac:dyDescent="0.25">
      <c r="B137" s="11">
        <f>ROWS($B$4:B137)</f>
        <v>134</v>
      </c>
      <c r="C137" s="15">
        <f ca="1">IF(ValuesEntered,IF(Amortization[[#This Row],['#]]&lt;=DurationOfLoan,IF(ROW()-ROW(Amortization[[#Headers],[payment
date]])=1,LoanStart,IF(I136&gt;0,EDATE(C136,1),"")),""),"")</f>
        <v>49018</v>
      </c>
      <c r="D137" s="10">
        <f ca="1">IF(ROW()-ROW(Amortization[[#Headers],[opening
balance]])=1,LoanAmount,IF(Amortization[[#This Row],[payment
date]]="",0,INDEX(Amortization[], ROW()-4,8)))</f>
        <v>327454.78220324061</v>
      </c>
      <c r="E137" s="10">
        <f ca="1">IF(ValuesEntered,IF(ROW()-ROW(Amortization[[#Headers],[interest]])=1,-IPMT(InterestRate/12,1,DurationOfLoan-ROWS($C$4:C137)+1,Amortization[[#This Row],[opening
balance]]),IFERROR(-IPMT(InterestRate/12,1,Amortization[[#This Row],['#
remaining]],D138),0)),0)</f>
        <v>1701.5489950981437</v>
      </c>
      <c r="F137" s="10">
        <f ca="1">IFERROR(IF(AND(ValuesEntered,Amortization[[#This Row],[payment
date]]&lt;&gt;""),-PPMT(InterestRate/12,1,DurationOfLoan-ROWS($C$4:C137)+1,Amortization[[#This Row],[opening
balance]]),""),0)</f>
        <v>757.37514439702159</v>
      </c>
      <c r="G137" s="10">
        <f ca="1">IF(Amortization[[#This Row],[payment
date]]="",0,PropertyTaxAmount)</f>
        <v>375</v>
      </c>
      <c r="H137" s="10">
        <f ca="1">IF(Amortization[[#This Row],[payment
date]]="",0,Amortization[[#This Row],[interest]]+Amortization[[#This Row],[principal]]+Amortization[[#This Row],[property
tax]])</f>
        <v>2833.924139495165</v>
      </c>
      <c r="I137" s="10">
        <f ca="1">IF(Amortization[[#This Row],[payment
date]]="",0,Amortization[[#This Row],[opening
balance]]-Amortization[[#This Row],[principal]])</f>
        <v>326697.40705884359</v>
      </c>
      <c r="J137" s="14">
        <f ca="1">IF(Amortization[[#This Row],[closing
balance]]&gt;0,LastRow-ROW(),0)</f>
        <v>226</v>
      </c>
    </row>
    <row r="138" spans="2:10" ht="15" customHeight="1" x14ac:dyDescent="0.25">
      <c r="B138" s="11">
        <f>ROWS($B$4:B138)</f>
        <v>135</v>
      </c>
      <c r="C138" s="15">
        <f ca="1">IF(ValuesEntered,IF(Amortization[[#This Row],['#]]&lt;=DurationOfLoan,IF(ROW()-ROW(Amortization[[#Headers],[payment
date]])=1,LoanStart,IF(I137&gt;0,EDATE(C137,1),"")),""),"")</f>
        <v>49049</v>
      </c>
      <c r="D138" s="10">
        <f ca="1">IF(ROW()-ROW(Amortization[[#Headers],[opening
balance]])=1,LoanAmount,IF(Amortization[[#This Row],[payment
date]]="",0,INDEX(Amortization[], ROW()-4,8)))</f>
        <v>326697.40705884359</v>
      </c>
      <c r="E138" s="10">
        <f ca="1">IF(ValuesEntered,IF(ROW()-ROW(Amortization[[#Headers],[interest]])=1,-IPMT(InterestRate/12,1,DurationOfLoan-ROWS($C$4:C138)+1,Amortization[[#This Row],[opening
balance]]),IFERROR(-IPMT(InterestRate/12,1,Amortization[[#This Row],['#
remaining]],D139),0)),0)</f>
        <v>1697.5837877720633</v>
      </c>
      <c r="F138" s="10">
        <f ca="1">IFERROR(IF(AND(ValuesEntered,Amortization[[#This Row],[payment
date]]&lt;&gt;""),-PPMT(InterestRate/12,1,DurationOfLoan-ROWS($C$4:C138)+1,Amortization[[#This Row],[opening
balance]]),""),0)</f>
        <v>761.31980660742295</v>
      </c>
      <c r="G138" s="10">
        <f ca="1">IF(Amortization[[#This Row],[payment
date]]="",0,PropertyTaxAmount)</f>
        <v>375</v>
      </c>
      <c r="H138" s="10">
        <f ca="1">IF(Amortization[[#This Row],[payment
date]]="",0,Amortization[[#This Row],[interest]]+Amortization[[#This Row],[principal]]+Amortization[[#This Row],[property
tax]])</f>
        <v>2833.9035943794861</v>
      </c>
      <c r="I138" s="10">
        <f ca="1">IF(Amortization[[#This Row],[payment
date]]="",0,Amortization[[#This Row],[opening
balance]]-Amortization[[#This Row],[principal]])</f>
        <v>325936.08725223615</v>
      </c>
      <c r="J138" s="14">
        <f ca="1">IF(Amortization[[#This Row],[closing
balance]]&gt;0,LastRow-ROW(),0)</f>
        <v>225</v>
      </c>
    </row>
    <row r="139" spans="2:10" ht="15" customHeight="1" x14ac:dyDescent="0.25">
      <c r="B139" s="11">
        <f>ROWS($B$4:B139)</f>
        <v>136</v>
      </c>
      <c r="C139" s="15">
        <f ca="1">IF(ValuesEntered,IF(Amortization[[#This Row],['#]]&lt;=DurationOfLoan,IF(ROW()-ROW(Amortization[[#Headers],[payment
date]])=1,LoanStart,IF(I138&gt;0,EDATE(C138,1),"")),""),"")</f>
        <v>49079</v>
      </c>
      <c r="D139" s="10">
        <f ca="1">IF(ROW()-ROW(Amortization[[#Headers],[opening
balance]])=1,LoanAmount,IF(Amortization[[#This Row],[payment
date]]="",0,INDEX(Amortization[], ROW()-4,8)))</f>
        <v>325936.08725223615</v>
      </c>
      <c r="E139" s="10">
        <f ca="1">IF(ValuesEntered,IF(ROW()-ROW(Amortization[[#Headers],[interest]])=1,-IPMT(InterestRate/12,1,DurationOfLoan-ROWS($C$4:C139)+1,Amortization[[#This Row],[opening
balance]]),IFERROR(-IPMT(InterestRate/12,1,Amortization[[#This Row],['#
remaining]],D140),0)),0)</f>
        <v>1693.5979283244928</v>
      </c>
      <c r="F139" s="10">
        <f ca="1">IFERROR(IF(AND(ValuesEntered,Amortization[[#This Row],[payment
date]]&lt;&gt;""),-PPMT(InterestRate/12,1,DurationOfLoan-ROWS($C$4:C139)+1,Amortization[[#This Row],[opening
balance]]),""),0)</f>
        <v>765.28501393350302</v>
      </c>
      <c r="G139" s="10">
        <f ca="1">IF(Amortization[[#This Row],[payment
date]]="",0,PropertyTaxAmount)</f>
        <v>375</v>
      </c>
      <c r="H139" s="10">
        <f ca="1">IF(Amortization[[#This Row],[payment
date]]="",0,Amortization[[#This Row],[interest]]+Amortization[[#This Row],[principal]]+Amortization[[#This Row],[property
tax]])</f>
        <v>2833.8829422579956</v>
      </c>
      <c r="I139" s="10">
        <f ca="1">IF(Amortization[[#This Row],[payment
date]]="",0,Amortization[[#This Row],[opening
balance]]-Amortization[[#This Row],[principal]])</f>
        <v>325170.80223830265</v>
      </c>
      <c r="J139" s="14">
        <f ca="1">IF(Amortization[[#This Row],[closing
balance]]&gt;0,LastRow-ROW(),0)</f>
        <v>224</v>
      </c>
    </row>
    <row r="140" spans="2:10" ht="15" customHeight="1" x14ac:dyDescent="0.25">
      <c r="B140" s="11">
        <f>ROWS($B$4:B140)</f>
        <v>137</v>
      </c>
      <c r="C140" s="15">
        <f ca="1">IF(ValuesEntered,IF(Amortization[[#This Row],['#]]&lt;=DurationOfLoan,IF(ROW()-ROW(Amortization[[#Headers],[payment
date]])=1,LoanStart,IF(I139&gt;0,EDATE(C139,1),"")),""),"")</f>
        <v>49110</v>
      </c>
      <c r="D140" s="10">
        <f ca="1">IF(ROW()-ROW(Amortization[[#Headers],[opening
balance]])=1,LoanAmount,IF(Amortization[[#This Row],[payment
date]]="",0,INDEX(Amortization[], ROW()-4,8)))</f>
        <v>325170.80223830265</v>
      </c>
      <c r="E140" s="10">
        <f ca="1">IF(ValuesEntered,IF(ROW()-ROW(Amortization[[#Headers],[interest]])=1,-IPMT(InterestRate/12,1,DurationOfLoan-ROWS($C$4:C140)+1,Amortization[[#This Row],[opening
balance]]),IFERROR(-IPMT(InterestRate/12,1,Amortization[[#This Row],['#
remaining]],D141),0)),0)</f>
        <v>1689.5913091922998</v>
      </c>
      <c r="F140" s="10">
        <f ca="1">IFERROR(IF(AND(ValuesEntered,Amortization[[#This Row],[payment
date]]&lt;&gt;""),-PPMT(InterestRate/12,1,DurationOfLoan-ROWS($C$4:C140)+1,Amortization[[#This Row],[opening
balance]]),""),0)</f>
        <v>769.27087338107367</v>
      </c>
      <c r="G140" s="10">
        <f ca="1">IF(Amortization[[#This Row],[payment
date]]="",0,PropertyTaxAmount)</f>
        <v>375</v>
      </c>
      <c r="H140" s="10">
        <f ca="1">IF(Amortization[[#This Row],[payment
date]]="",0,Amortization[[#This Row],[interest]]+Amortization[[#This Row],[principal]]+Amortization[[#This Row],[property
tax]])</f>
        <v>2833.8621825733735</v>
      </c>
      <c r="I140" s="10">
        <f ca="1">IF(Amortization[[#This Row],[payment
date]]="",0,Amortization[[#This Row],[opening
balance]]-Amortization[[#This Row],[principal]])</f>
        <v>324401.5313649216</v>
      </c>
      <c r="J140" s="14">
        <f ca="1">IF(Amortization[[#This Row],[closing
balance]]&gt;0,LastRow-ROW(),0)</f>
        <v>223</v>
      </c>
    </row>
    <row r="141" spans="2:10" ht="15" customHeight="1" x14ac:dyDescent="0.25">
      <c r="B141" s="11">
        <f>ROWS($B$4:B141)</f>
        <v>138</v>
      </c>
      <c r="C141" s="15">
        <f ca="1">IF(ValuesEntered,IF(Amortization[[#This Row],['#]]&lt;=DurationOfLoan,IF(ROW()-ROW(Amortization[[#Headers],[payment
date]])=1,LoanStart,IF(I140&gt;0,EDATE(C140,1),"")),""),"")</f>
        <v>49140</v>
      </c>
      <c r="D141" s="10">
        <f ca="1">IF(ROW()-ROW(Amortization[[#Headers],[opening
balance]])=1,LoanAmount,IF(Amortization[[#This Row],[payment
date]]="",0,INDEX(Amortization[], ROW()-4,8)))</f>
        <v>324401.5313649216</v>
      </c>
      <c r="E141" s="10">
        <f ca="1">IF(ValuesEntered,IF(ROW()-ROW(Amortization[[#Headers],[interest]])=1,-IPMT(InterestRate/12,1,DurationOfLoan-ROWS($C$4:C141)+1,Amortization[[#This Row],[opening
balance]]),IFERROR(-IPMT(InterestRate/12,1,Amortization[[#This Row],['#
remaining]],D142),0)),0)</f>
        <v>1685.5638222521268</v>
      </c>
      <c r="F141" s="10">
        <f ca="1">IFERROR(IF(AND(ValuesEntered,Amortization[[#This Row],[payment
date]]&lt;&gt;""),-PPMT(InterestRate/12,1,DurationOfLoan-ROWS($C$4:C141)+1,Amortization[[#This Row],[opening
balance]]),""),0)</f>
        <v>773.27749251326645</v>
      </c>
      <c r="G141" s="10">
        <f ca="1">IF(Amortization[[#This Row],[payment
date]]="",0,PropertyTaxAmount)</f>
        <v>375</v>
      </c>
      <c r="H141" s="10">
        <f ca="1">IF(Amortization[[#This Row],[payment
date]]="",0,Amortization[[#This Row],[interest]]+Amortization[[#This Row],[principal]]+Amortization[[#This Row],[property
tax]])</f>
        <v>2833.8413147653932</v>
      </c>
      <c r="I141" s="10">
        <f ca="1">IF(Amortization[[#This Row],[payment
date]]="",0,Amortization[[#This Row],[opening
balance]]-Amortization[[#This Row],[principal]])</f>
        <v>323628.25387240836</v>
      </c>
      <c r="J141" s="14">
        <f ca="1">IF(Amortization[[#This Row],[closing
balance]]&gt;0,LastRow-ROW(),0)</f>
        <v>222</v>
      </c>
    </row>
    <row r="142" spans="2:10" ht="15" customHeight="1" x14ac:dyDescent="0.25">
      <c r="B142" s="11">
        <f>ROWS($B$4:B142)</f>
        <v>139</v>
      </c>
      <c r="C142" s="15">
        <f ca="1">IF(ValuesEntered,IF(Amortization[[#This Row],['#]]&lt;=DurationOfLoan,IF(ROW()-ROW(Amortization[[#Headers],[payment
date]])=1,LoanStart,IF(I141&gt;0,EDATE(C141,1),"")),""),"")</f>
        <v>49171</v>
      </c>
      <c r="D142" s="10">
        <f ca="1">IF(ROW()-ROW(Amortization[[#Headers],[opening
balance]])=1,LoanAmount,IF(Amortization[[#This Row],[payment
date]]="",0,INDEX(Amortization[], ROW()-4,8)))</f>
        <v>323628.25387240836</v>
      </c>
      <c r="E142" s="10">
        <f ca="1">IF(ValuesEntered,IF(ROW()-ROW(Amortization[[#Headers],[interest]])=1,-IPMT(InterestRate/12,1,DurationOfLoan-ROWS($C$4:C142)+1,Amortization[[#This Row],[opening
balance]]),IFERROR(-IPMT(InterestRate/12,1,Amortization[[#This Row],['#
remaining]],D143),0)),0)</f>
        <v>1681.5153588174735</v>
      </c>
      <c r="F142" s="10">
        <f ca="1">IFERROR(IF(AND(ValuesEntered,Amortization[[#This Row],[payment
date]]&lt;&gt;""),-PPMT(InterestRate/12,1,DurationOfLoan-ROWS($C$4:C142)+1,Amortization[[#This Row],[opening
balance]]),""),0)</f>
        <v>777.30497945344007</v>
      </c>
      <c r="G142" s="10">
        <f ca="1">IF(Amortization[[#This Row],[payment
date]]="",0,PropertyTaxAmount)</f>
        <v>375</v>
      </c>
      <c r="H142" s="10">
        <f ca="1">IF(Amortization[[#This Row],[payment
date]]="",0,Amortization[[#This Row],[interest]]+Amortization[[#This Row],[principal]]+Amortization[[#This Row],[property
tax]])</f>
        <v>2833.8203382709135</v>
      </c>
      <c r="I142" s="10">
        <f ca="1">IF(Amortization[[#This Row],[payment
date]]="",0,Amortization[[#This Row],[opening
balance]]-Amortization[[#This Row],[principal]])</f>
        <v>322850.94889295491</v>
      </c>
      <c r="J142" s="14">
        <f ca="1">IF(Amortization[[#This Row],[closing
balance]]&gt;0,LastRow-ROW(),0)</f>
        <v>221</v>
      </c>
    </row>
    <row r="143" spans="2:10" ht="15" customHeight="1" x14ac:dyDescent="0.25">
      <c r="B143" s="11">
        <f>ROWS($B$4:B143)</f>
        <v>140</v>
      </c>
      <c r="C143" s="15">
        <f ca="1">IF(ValuesEntered,IF(Amortization[[#This Row],['#]]&lt;=DurationOfLoan,IF(ROW()-ROW(Amortization[[#Headers],[payment
date]])=1,LoanStart,IF(I142&gt;0,EDATE(C142,1),"")),""),"")</f>
        <v>49202</v>
      </c>
      <c r="D143" s="10">
        <f ca="1">IF(ROW()-ROW(Amortization[[#Headers],[opening
balance]])=1,LoanAmount,IF(Amortization[[#This Row],[payment
date]]="",0,INDEX(Amortization[], ROW()-4,8)))</f>
        <v>322850.94889295491</v>
      </c>
      <c r="E143" s="10">
        <f ca="1">IF(ValuesEntered,IF(ROW()-ROW(Amortization[[#Headers],[interest]])=1,-IPMT(InterestRate/12,1,DurationOfLoan-ROWS($C$4:C143)+1,Amortization[[#This Row],[opening
balance]]),IFERROR(-IPMT(InterestRate/12,1,Amortization[[#This Row],['#
remaining]],D144),0)),0)</f>
        <v>1677.4458096357648</v>
      </c>
      <c r="F143" s="10">
        <f ca="1">IFERROR(IF(AND(ValuesEntered,Amortization[[#This Row],[payment
date]]&lt;&gt;""),-PPMT(InterestRate/12,1,DurationOfLoan-ROWS($C$4:C143)+1,Amortization[[#This Row],[opening
balance]]),""),0)</f>
        <v>781.35344288809324</v>
      </c>
      <c r="G143" s="10">
        <f ca="1">IF(Amortization[[#This Row],[payment
date]]="",0,PropertyTaxAmount)</f>
        <v>375</v>
      </c>
      <c r="H143" s="10">
        <f ca="1">IF(Amortization[[#This Row],[payment
date]]="",0,Amortization[[#This Row],[interest]]+Amortization[[#This Row],[principal]]+Amortization[[#This Row],[property
tax]])</f>
        <v>2833.7992525238578</v>
      </c>
      <c r="I143" s="10">
        <f ca="1">IF(Amortization[[#This Row],[payment
date]]="",0,Amortization[[#This Row],[opening
balance]]-Amortization[[#This Row],[principal]])</f>
        <v>322069.59545006684</v>
      </c>
      <c r="J143" s="14">
        <f ca="1">IF(Amortization[[#This Row],[closing
balance]]&gt;0,LastRow-ROW(),0)</f>
        <v>220</v>
      </c>
    </row>
    <row r="144" spans="2:10" ht="15" customHeight="1" x14ac:dyDescent="0.25">
      <c r="B144" s="11">
        <f>ROWS($B$4:B144)</f>
        <v>141</v>
      </c>
      <c r="C144" s="15">
        <f ca="1">IF(ValuesEntered,IF(Amortization[[#This Row],['#]]&lt;=DurationOfLoan,IF(ROW()-ROW(Amortization[[#Headers],[payment
date]])=1,LoanStart,IF(I143&gt;0,EDATE(C143,1),"")),""),"")</f>
        <v>49232</v>
      </c>
      <c r="D144" s="10">
        <f ca="1">IF(ROW()-ROW(Amortization[[#Headers],[opening
balance]])=1,LoanAmount,IF(Amortization[[#This Row],[payment
date]]="",0,INDEX(Amortization[], ROW()-4,8)))</f>
        <v>322069.59545006684</v>
      </c>
      <c r="E144" s="10">
        <f ca="1">IF(ValuesEntered,IF(ROW()-ROW(Amortization[[#Headers],[interest]])=1,-IPMT(InterestRate/12,1,DurationOfLoan-ROWS($C$4:C144)+1,Amortization[[#This Row],[opening
balance]]),IFERROR(-IPMT(InterestRate/12,1,Amortization[[#This Row],['#
remaining]],D145),0)),0)</f>
        <v>1673.3550648854011</v>
      </c>
      <c r="F144" s="10">
        <f ca="1">IFERROR(IF(AND(ValuesEntered,Amortization[[#This Row],[payment
date]]&lt;&gt;""),-PPMT(InterestRate/12,1,DurationOfLoan-ROWS($C$4:C144)+1,Amortization[[#This Row],[opening
balance]]),""),0)</f>
        <v>785.42299206980226</v>
      </c>
      <c r="G144" s="10">
        <f ca="1">IF(Amortization[[#This Row],[payment
date]]="",0,PropertyTaxAmount)</f>
        <v>375</v>
      </c>
      <c r="H144" s="10">
        <f ca="1">IF(Amortization[[#This Row],[payment
date]]="",0,Amortization[[#This Row],[interest]]+Amortization[[#This Row],[principal]]+Amortization[[#This Row],[property
tax]])</f>
        <v>2833.7780569552033</v>
      </c>
      <c r="I144" s="10">
        <f ca="1">IF(Amortization[[#This Row],[payment
date]]="",0,Amortization[[#This Row],[opening
balance]]-Amortization[[#This Row],[principal]])</f>
        <v>321284.17245799705</v>
      </c>
      <c r="J144" s="14">
        <f ca="1">IF(Amortization[[#This Row],[closing
balance]]&gt;0,LastRow-ROW(),0)</f>
        <v>219</v>
      </c>
    </row>
    <row r="145" spans="2:10" ht="15" customHeight="1" x14ac:dyDescent="0.25">
      <c r="B145" s="11">
        <f>ROWS($B$4:B145)</f>
        <v>142</v>
      </c>
      <c r="C145" s="15">
        <f ca="1">IF(ValuesEntered,IF(Amortization[[#This Row],['#]]&lt;=DurationOfLoan,IF(ROW()-ROW(Amortization[[#Headers],[payment
date]])=1,LoanStart,IF(I144&gt;0,EDATE(C144,1),"")),""),"")</f>
        <v>49263</v>
      </c>
      <c r="D145" s="10">
        <f ca="1">IF(ROW()-ROW(Amortization[[#Headers],[opening
balance]])=1,LoanAmount,IF(Amortization[[#This Row],[payment
date]]="",0,INDEX(Amortization[], ROW()-4,8)))</f>
        <v>321284.17245799705</v>
      </c>
      <c r="E145" s="10">
        <f ca="1">IF(ValuesEntered,IF(ROW()-ROW(Amortization[[#Headers],[interest]])=1,-IPMT(InterestRate/12,1,DurationOfLoan-ROWS($C$4:C145)+1,Amortization[[#This Row],[opening
balance]]),IFERROR(-IPMT(InterestRate/12,1,Amortization[[#This Row],['#
remaining]],D146),0)),0)</f>
        <v>1669.2430141727964</v>
      </c>
      <c r="F145" s="10">
        <f ca="1">IFERROR(IF(AND(ValuesEntered,Amortization[[#This Row],[payment
date]]&lt;&gt;""),-PPMT(InterestRate/12,1,DurationOfLoan-ROWS($C$4:C145)+1,Amortization[[#This Row],[opening
balance]]),""),0)</f>
        <v>789.51373682016583</v>
      </c>
      <c r="G145" s="10">
        <f ca="1">IF(Amortization[[#This Row],[payment
date]]="",0,PropertyTaxAmount)</f>
        <v>375</v>
      </c>
      <c r="H145" s="10">
        <f ca="1">IF(Amortization[[#This Row],[payment
date]]="",0,Amortization[[#This Row],[interest]]+Amortization[[#This Row],[principal]]+Amortization[[#This Row],[property
tax]])</f>
        <v>2833.7567509929622</v>
      </c>
      <c r="I145" s="10">
        <f ca="1">IF(Amortization[[#This Row],[payment
date]]="",0,Amortization[[#This Row],[opening
balance]]-Amortization[[#This Row],[principal]])</f>
        <v>320494.65872117691</v>
      </c>
      <c r="J145" s="14">
        <f ca="1">IF(Amortization[[#This Row],[closing
balance]]&gt;0,LastRow-ROW(),0)</f>
        <v>218</v>
      </c>
    </row>
    <row r="146" spans="2:10" ht="15" customHeight="1" x14ac:dyDescent="0.25">
      <c r="B146" s="11">
        <f>ROWS($B$4:B146)</f>
        <v>143</v>
      </c>
      <c r="C146" s="15">
        <f ca="1">IF(ValuesEntered,IF(Amortization[[#This Row],['#]]&lt;=DurationOfLoan,IF(ROW()-ROW(Amortization[[#Headers],[payment
date]])=1,LoanStart,IF(I145&gt;0,EDATE(C145,1),"")),""),"")</f>
        <v>49293</v>
      </c>
      <c r="D146" s="10">
        <f ca="1">IF(ROW()-ROW(Amortization[[#Headers],[opening
balance]])=1,LoanAmount,IF(Amortization[[#This Row],[payment
date]]="",0,INDEX(Amortization[], ROW()-4,8)))</f>
        <v>320494.65872117691</v>
      </c>
      <c r="E146" s="10">
        <f ca="1">IF(ValuesEntered,IF(ROW()-ROW(Amortization[[#Headers],[interest]])=1,-IPMT(InterestRate/12,1,DurationOfLoan-ROWS($C$4:C146)+1,Amortization[[#This Row],[opening
balance]]),IFERROR(-IPMT(InterestRate/12,1,Amortization[[#This Row],['#
remaining]],D147),0)),0)</f>
        <v>1665.1095465293965</v>
      </c>
      <c r="F146" s="10">
        <f ca="1">IFERROR(IF(AND(ValuesEntered,Amortization[[#This Row],[payment
date]]&lt;&gt;""),-PPMT(InterestRate/12,1,DurationOfLoan-ROWS($C$4:C146)+1,Amortization[[#This Row],[opening
balance]]),""),0)</f>
        <v>793.62578753277103</v>
      </c>
      <c r="G146" s="10">
        <f ca="1">IF(Amortization[[#This Row],[payment
date]]="",0,PropertyTaxAmount)</f>
        <v>375</v>
      </c>
      <c r="H146" s="10">
        <f ca="1">IF(Amortization[[#This Row],[payment
date]]="",0,Amortization[[#This Row],[interest]]+Amortization[[#This Row],[principal]]+Amortization[[#This Row],[property
tax]])</f>
        <v>2833.7353340621676</v>
      </c>
      <c r="I146" s="10">
        <f ca="1">IF(Amortization[[#This Row],[payment
date]]="",0,Amortization[[#This Row],[opening
balance]]-Amortization[[#This Row],[principal]])</f>
        <v>319701.03293364414</v>
      </c>
      <c r="J146" s="14">
        <f ca="1">IF(Amortization[[#This Row],[closing
balance]]&gt;0,LastRow-ROW(),0)</f>
        <v>217</v>
      </c>
    </row>
    <row r="147" spans="2:10" ht="15" customHeight="1" x14ac:dyDescent="0.25">
      <c r="B147" s="11">
        <f>ROWS($B$4:B147)</f>
        <v>144</v>
      </c>
      <c r="C147" s="15">
        <f ca="1">IF(ValuesEntered,IF(Amortization[[#This Row],['#]]&lt;=DurationOfLoan,IF(ROW()-ROW(Amortization[[#Headers],[payment
date]])=1,LoanStart,IF(I146&gt;0,EDATE(C146,1),"")),""),"")</f>
        <v>49324</v>
      </c>
      <c r="D147" s="10">
        <f ca="1">IF(ROW()-ROW(Amortization[[#Headers],[opening
balance]])=1,LoanAmount,IF(Amortization[[#This Row],[payment
date]]="",0,INDEX(Amortization[], ROW()-4,8)))</f>
        <v>319701.03293364414</v>
      </c>
      <c r="E147" s="10">
        <f ca="1">IF(ValuesEntered,IF(ROW()-ROW(Amortization[[#Headers],[interest]])=1,-IPMT(InterestRate/12,1,DurationOfLoan-ROWS($C$4:C147)+1,Amortization[[#This Row],[opening
balance]]),IFERROR(-IPMT(InterestRate/12,1,Amortization[[#This Row],['#
remaining]],D148),0)),0)</f>
        <v>1660.9545504086873</v>
      </c>
      <c r="F147" s="10">
        <f ca="1">IFERROR(IF(AND(ValuesEntered,Amortization[[#This Row],[payment
date]]&lt;&gt;""),-PPMT(InterestRate/12,1,DurationOfLoan-ROWS($C$4:C147)+1,Amortization[[#This Row],[opening
balance]]),""),0)</f>
        <v>797.75925517617054</v>
      </c>
      <c r="G147" s="10">
        <f ca="1">IF(Amortization[[#This Row],[payment
date]]="",0,PropertyTaxAmount)</f>
        <v>375</v>
      </c>
      <c r="H147" s="10">
        <f ca="1">IF(Amortization[[#This Row],[payment
date]]="",0,Amortization[[#This Row],[interest]]+Amortization[[#This Row],[principal]]+Amortization[[#This Row],[property
tax]])</f>
        <v>2833.7138055848577</v>
      </c>
      <c r="I147" s="10">
        <f ca="1">IF(Amortization[[#This Row],[payment
date]]="",0,Amortization[[#This Row],[opening
balance]]-Amortization[[#This Row],[principal]])</f>
        <v>318903.27367846796</v>
      </c>
      <c r="J147" s="14">
        <f ca="1">IF(Amortization[[#This Row],[closing
balance]]&gt;0,LastRow-ROW(),0)</f>
        <v>216</v>
      </c>
    </row>
    <row r="148" spans="2:10" ht="15" customHeight="1" x14ac:dyDescent="0.25">
      <c r="B148" s="11">
        <f>ROWS($B$4:B148)</f>
        <v>145</v>
      </c>
      <c r="C148" s="15">
        <f ca="1">IF(ValuesEntered,IF(Amortization[[#This Row],['#]]&lt;=DurationOfLoan,IF(ROW()-ROW(Amortization[[#Headers],[payment
date]])=1,LoanStart,IF(I147&gt;0,EDATE(C147,1),"")),""),"")</f>
        <v>49355</v>
      </c>
      <c r="D148" s="10">
        <f ca="1">IF(ROW()-ROW(Amortization[[#Headers],[opening
balance]])=1,LoanAmount,IF(Amortization[[#This Row],[payment
date]]="",0,INDEX(Amortization[], ROW()-4,8)))</f>
        <v>318903.27367846796</v>
      </c>
      <c r="E148" s="10">
        <f ca="1">IF(ValuesEntered,IF(ROW()-ROW(Amortization[[#Headers],[interest]])=1,-IPMT(InterestRate/12,1,DurationOfLoan-ROWS($C$4:C148)+1,Amortization[[#This Row],[opening
balance]]),IFERROR(-IPMT(InterestRate/12,1,Amortization[[#This Row],['#
remaining]],D149),0)),0)</f>
        <v>1656.7779136831825</v>
      </c>
      <c r="F148" s="10">
        <f ca="1">IFERROR(IF(AND(ValuesEntered,Amortization[[#This Row],[payment
date]]&lt;&gt;""),-PPMT(InterestRate/12,1,DurationOfLoan-ROWS($C$4:C148)+1,Amortization[[#This Row],[opening
balance]]),""),0)</f>
        <v>801.91425129687991</v>
      </c>
      <c r="G148" s="10">
        <f ca="1">IF(Amortization[[#This Row],[payment
date]]="",0,PropertyTaxAmount)</f>
        <v>375</v>
      </c>
      <c r="H148" s="10">
        <f ca="1">IF(Amortization[[#This Row],[payment
date]]="",0,Amortization[[#This Row],[interest]]+Amortization[[#This Row],[principal]]+Amortization[[#This Row],[property
tax]])</f>
        <v>2833.6921649800624</v>
      </c>
      <c r="I148" s="10">
        <f ca="1">IF(Amortization[[#This Row],[payment
date]]="",0,Amortization[[#This Row],[opening
balance]]-Amortization[[#This Row],[principal]])</f>
        <v>318101.35942717106</v>
      </c>
      <c r="J148" s="14">
        <f ca="1">IF(Amortization[[#This Row],[closing
balance]]&gt;0,LastRow-ROW(),0)</f>
        <v>215</v>
      </c>
    </row>
    <row r="149" spans="2:10" ht="15" customHeight="1" x14ac:dyDescent="0.25">
      <c r="B149" s="11">
        <f>ROWS($B$4:B149)</f>
        <v>146</v>
      </c>
      <c r="C149" s="15">
        <f ca="1">IF(ValuesEntered,IF(Amortization[[#This Row],['#]]&lt;=DurationOfLoan,IF(ROW()-ROW(Amortization[[#Headers],[payment
date]])=1,LoanStart,IF(I148&gt;0,EDATE(C148,1),"")),""),"")</f>
        <v>49383</v>
      </c>
      <c r="D149" s="10">
        <f ca="1">IF(ROW()-ROW(Amortization[[#Headers],[opening
balance]])=1,LoanAmount,IF(Amortization[[#This Row],[payment
date]]="",0,INDEX(Amortization[], ROW()-4,8)))</f>
        <v>318101.35942717106</v>
      </c>
      <c r="E149" s="10">
        <f ca="1">IF(ValuesEntered,IF(ROW()-ROW(Amortization[[#Headers],[interest]])=1,-IPMT(InterestRate/12,1,DurationOfLoan-ROWS($C$4:C149)+1,Amortization[[#This Row],[opening
balance]]),IFERROR(-IPMT(InterestRate/12,1,Amortization[[#This Row],['#
remaining]],D150),0)),0)</f>
        <v>1652.5795236413992</v>
      </c>
      <c r="F149" s="10">
        <f ca="1">IFERROR(IF(AND(ValuesEntered,Amortization[[#This Row],[payment
date]]&lt;&gt;""),-PPMT(InterestRate/12,1,DurationOfLoan-ROWS($C$4:C149)+1,Amortization[[#This Row],[opening
balance]]),""),0)</f>
        <v>806.09088802238466</v>
      </c>
      <c r="G149" s="10">
        <f ca="1">IF(Amortization[[#This Row],[payment
date]]="",0,PropertyTaxAmount)</f>
        <v>375</v>
      </c>
      <c r="H149" s="10">
        <f ca="1">IF(Amortization[[#This Row],[payment
date]]="",0,Amortization[[#This Row],[interest]]+Amortization[[#This Row],[principal]]+Amortization[[#This Row],[property
tax]])</f>
        <v>2833.6704116637839</v>
      </c>
      <c r="I149" s="10">
        <f ca="1">IF(Amortization[[#This Row],[payment
date]]="",0,Amortization[[#This Row],[opening
balance]]-Amortization[[#This Row],[principal]])</f>
        <v>317295.26853914867</v>
      </c>
      <c r="J149" s="14">
        <f ca="1">IF(Amortization[[#This Row],[closing
balance]]&gt;0,LastRow-ROW(),0)</f>
        <v>214</v>
      </c>
    </row>
    <row r="150" spans="2:10" ht="15" customHeight="1" x14ac:dyDescent="0.25">
      <c r="B150" s="11">
        <f>ROWS($B$4:B150)</f>
        <v>147</v>
      </c>
      <c r="C150" s="15">
        <f ca="1">IF(ValuesEntered,IF(Amortization[[#This Row],['#]]&lt;=DurationOfLoan,IF(ROW()-ROW(Amortization[[#Headers],[payment
date]])=1,LoanStart,IF(I149&gt;0,EDATE(C149,1),"")),""),"")</f>
        <v>49414</v>
      </c>
      <c r="D150" s="10">
        <f ca="1">IF(ROW()-ROW(Amortization[[#Headers],[opening
balance]])=1,LoanAmount,IF(Amortization[[#This Row],[payment
date]]="",0,INDEX(Amortization[], ROW()-4,8)))</f>
        <v>317295.26853914867</v>
      </c>
      <c r="E150" s="10">
        <f ca="1">IF(ValuesEntered,IF(ROW()-ROW(Amortization[[#Headers],[interest]])=1,-IPMT(InterestRate/12,1,DurationOfLoan-ROWS($C$4:C150)+1,Amortization[[#This Row],[opening
balance]]),IFERROR(-IPMT(InterestRate/12,1,Amortization[[#This Row],['#
remaining]],D151),0)),0)</f>
        <v>1648.3592669848151</v>
      </c>
      <c r="F150" s="10">
        <f ca="1">IFERROR(IF(AND(ValuesEntered,Amortization[[#This Row],[payment
date]]&lt;&gt;""),-PPMT(InterestRate/12,1,DurationOfLoan-ROWS($C$4:C150)+1,Amortization[[#This Row],[opening
balance]]),""),0)</f>
        <v>810.28927806416777</v>
      </c>
      <c r="G150" s="10">
        <f ca="1">IF(Amortization[[#This Row],[payment
date]]="",0,PropertyTaxAmount)</f>
        <v>375</v>
      </c>
      <c r="H150" s="10">
        <f ca="1">IF(Amortization[[#This Row],[payment
date]]="",0,Amortization[[#This Row],[interest]]+Amortization[[#This Row],[principal]]+Amortization[[#This Row],[property
tax]])</f>
        <v>2833.6485450489827</v>
      </c>
      <c r="I150" s="10">
        <f ca="1">IF(Amortization[[#This Row],[payment
date]]="",0,Amortization[[#This Row],[opening
balance]]-Amortization[[#This Row],[principal]])</f>
        <v>316484.97926108452</v>
      </c>
      <c r="J150" s="14">
        <f ca="1">IF(Amortization[[#This Row],[closing
balance]]&gt;0,LastRow-ROW(),0)</f>
        <v>213</v>
      </c>
    </row>
    <row r="151" spans="2:10" ht="15" customHeight="1" x14ac:dyDescent="0.25">
      <c r="B151" s="11">
        <f>ROWS($B$4:B151)</f>
        <v>148</v>
      </c>
      <c r="C151" s="15">
        <f ca="1">IF(ValuesEntered,IF(Amortization[[#This Row],['#]]&lt;=DurationOfLoan,IF(ROW()-ROW(Amortization[[#Headers],[payment
date]])=1,LoanStart,IF(I150&gt;0,EDATE(C150,1),"")),""),"")</f>
        <v>49444</v>
      </c>
      <c r="D151" s="10">
        <f ca="1">IF(ROW()-ROW(Amortization[[#Headers],[opening
balance]])=1,LoanAmount,IF(Amortization[[#This Row],[payment
date]]="",0,INDEX(Amortization[], ROW()-4,8)))</f>
        <v>316484.97926108452</v>
      </c>
      <c r="E151" s="10">
        <f ca="1">IF(ValuesEntered,IF(ROW()-ROW(Amortization[[#Headers],[interest]])=1,-IPMT(InterestRate/12,1,DurationOfLoan-ROWS($C$4:C151)+1,Amortization[[#This Row],[opening
balance]]),IFERROR(-IPMT(InterestRate/12,1,Amortization[[#This Row],['#
remaining]],D152),0)),0)</f>
        <v>1644.1170298248112</v>
      </c>
      <c r="F151" s="10">
        <f ca="1">IFERROR(IF(AND(ValuesEntered,Amortization[[#This Row],[payment
date]]&lt;&gt;""),-PPMT(InterestRate/12,1,DurationOfLoan-ROWS($C$4:C151)+1,Amortization[[#This Row],[opening
balance]]),""),0)</f>
        <v>814.50953472075207</v>
      </c>
      <c r="G151" s="10">
        <f ca="1">IF(Amortization[[#This Row],[payment
date]]="",0,PropertyTaxAmount)</f>
        <v>375</v>
      </c>
      <c r="H151" s="10">
        <f ca="1">IF(Amortization[[#This Row],[payment
date]]="",0,Amortization[[#This Row],[interest]]+Amortization[[#This Row],[principal]]+Amortization[[#This Row],[property
tax]])</f>
        <v>2833.6265645455633</v>
      </c>
      <c r="I151" s="10">
        <f ca="1">IF(Amortization[[#This Row],[payment
date]]="",0,Amortization[[#This Row],[opening
balance]]-Amortization[[#This Row],[principal]])</f>
        <v>315670.46972636378</v>
      </c>
      <c r="J151" s="14">
        <f ca="1">IF(Amortization[[#This Row],[closing
balance]]&gt;0,LastRow-ROW(),0)</f>
        <v>212</v>
      </c>
    </row>
    <row r="152" spans="2:10" ht="15" customHeight="1" x14ac:dyDescent="0.25">
      <c r="B152" s="11">
        <f>ROWS($B$4:B152)</f>
        <v>149</v>
      </c>
      <c r="C152" s="15">
        <f ca="1">IF(ValuesEntered,IF(Amortization[[#This Row],['#]]&lt;=DurationOfLoan,IF(ROW()-ROW(Amortization[[#Headers],[payment
date]])=1,LoanStart,IF(I151&gt;0,EDATE(C151,1),"")),""),"")</f>
        <v>49475</v>
      </c>
      <c r="D152" s="10">
        <f ca="1">IF(ROW()-ROW(Amortization[[#Headers],[opening
balance]])=1,LoanAmount,IF(Amortization[[#This Row],[payment
date]]="",0,INDEX(Amortization[], ROW()-4,8)))</f>
        <v>315670.46972636378</v>
      </c>
      <c r="E152" s="10">
        <f ca="1">IF(ValuesEntered,IF(ROW()-ROW(Amortization[[#Headers],[interest]])=1,-IPMT(InterestRate/12,1,DurationOfLoan-ROWS($C$4:C152)+1,Amortization[[#This Row],[opening
balance]]),IFERROR(-IPMT(InterestRate/12,1,Amortization[[#This Row],['#
remaining]],D153),0)),0)</f>
        <v>1639.8526976795988</v>
      </c>
      <c r="F152" s="10">
        <f ca="1">IFERROR(IF(AND(ValuesEntered,Amortization[[#This Row],[payment
date]]&lt;&gt;""),-PPMT(InterestRate/12,1,DurationOfLoan-ROWS($C$4:C152)+1,Amortization[[#This Row],[opening
balance]]),""),0)</f>
        <v>818.75177188075588</v>
      </c>
      <c r="G152" s="10">
        <f ca="1">IF(Amortization[[#This Row],[payment
date]]="",0,PropertyTaxAmount)</f>
        <v>375</v>
      </c>
      <c r="H152" s="10">
        <f ca="1">IF(Amortization[[#This Row],[payment
date]]="",0,Amortization[[#This Row],[interest]]+Amortization[[#This Row],[principal]]+Amortization[[#This Row],[property
tax]])</f>
        <v>2833.6044695603546</v>
      </c>
      <c r="I152" s="10">
        <f ca="1">IF(Amortization[[#This Row],[payment
date]]="",0,Amortization[[#This Row],[opening
balance]]-Amortization[[#This Row],[principal]])</f>
        <v>314851.717954483</v>
      </c>
      <c r="J152" s="14">
        <f ca="1">IF(Amortization[[#This Row],[closing
balance]]&gt;0,LastRow-ROW(),0)</f>
        <v>211</v>
      </c>
    </row>
    <row r="153" spans="2:10" ht="15" customHeight="1" x14ac:dyDescent="0.25">
      <c r="B153" s="11">
        <f>ROWS($B$4:B153)</f>
        <v>150</v>
      </c>
      <c r="C153" s="15">
        <f ca="1">IF(ValuesEntered,IF(Amortization[[#This Row],['#]]&lt;=DurationOfLoan,IF(ROW()-ROW(Amortization[[#Headers],[payment
date]])=1,LoanStart,IF(I152&gt;0,EDATE(C152,1),"")),""),"")</f>
        <v>49505</v>
      </c>
      <c r="D153" s="10">
        <f ca="1">IF(ROW()-ROW(Amortization[[#Headers],[opening
balance]])=1,LoanAmount,IF(Amortization[[#This Row],[payment
date]]="",0,INDEX(Amortization[], ROW()-4,8)))</f>
        <v>314851.717954483</v>
      </c>
      <c r="E153" s="10">
        <f ca="1">IF(ValuesEntered,IF(ROW()-ROW(Amortization[[#Headers],[interest]])=1,-IPMT(InterestRate/12,1,DurationOfLoan-ROWS($C$4:C153)+1,Amortization[[#This Row],[opening
balance]]),IFERROR(-IPMT(InterestRate/12,1,Amortization[[#This Row],['#
remaining]],D154),0)),0)</f>
        <v>1635.5661554711305</v>
      </c>
      <c r="F153" s="10">
        <f ca="1">IFERROR(IF(AND(ValuesEntered,Amortization[[#This Row],[payment
date]]&lt;&gt;""),-PPMT(InterestRate/12,1,DurationOfLoan-ROWS($C$4:C153)+1,Amortization[[#This Row],[opening
balance]]),""),0)</f>
        <v>823.01610402596827</v>
      </c>
      <c r="G153" s="10">
        <f ca="1">IF(Amortization[[#This Row],[payment
date]]="",0,PropertyTaxAmount)</f>
        <v>375</v>
      </c>
      <c r="H153" s="10">
        <f ca="1">IF(Amortization[[#This Row],[payment
date]]="",0,Amortization[[#This Row],[interest]]+Amortization[[#This Row],[principal]]+Amortization[[#This Row],[property
tax]])</f>
        <v>2833.5822594970987</v>
      </c>
      <c r="I153" s="10">
        <f ca="1">IF(Amortization[[#This Row],[payment
date]]="",0,Amortization[[#This Row],[opening
balance]]-Amortization[[#This Row],[principal]])</f>
        <v>314028.70185045706</v>
      </c>
      <c r="J153" s="14">
        <f ca="1">IF(Amortization[[#This Row],[closing
balance]]&gt;0,LastRow-ROW(),0)</f>
        <v>210</v>
      </c>
    </row>
    <row r="154" spans="2:10" ht="15" customHeight="1" x14ac:dyDescent="0.25">
      <c r="B154" s="11">
        <f>ROWS($B$4:B154)</f>
        <v>151</v>
      </c>
      <c r="C154" s="15">
        <f ca="1">IF(ValuesEntered,IF(Amortization[[#This Row],['#]]&lt;=DurationOfLoan,IF(ROW()-ROW(Amortization[[#Headers],[payment
date]])=1,LoanStart,IF(I153&gt;0,EDATE(C153,1),"")),""),"")</f>
        <v>49536</v>
      </c>
      <c r="D154" s="10">
        <f ca="1">IF(ROW()-ROW(Amortization[[#Headers],[opening
balance]])=1,LoanAmount,IF(Amortization[[#This Row],[payment
date]]="",0,INDEX(Amortization[], ROW()-4,8)))</f>
        <v>314028.70185045706</v>
      </c>
      <c r="E154" s="10">
        <f ca="1">IF(ValuesEntered,IF(ROW()-ROW(Amortization[[#Headers],[interest]])=1,-IPMT(InterestRate/12,1,DurationOfLoan-ROWS($C$4:C154)+1,Amortization[[#This Row],[opening
balance]]),IFERROR(-IPMT(InterestRate/12,1,Amortization[[#This Row],['#
remaining]],D155),0)),0)</f>
        <v>1631.2572875219926</v>
      </c>
      <c r="F154" s="10">
        <f ca="1">IFERROR(IF(AND(ValuesEntered,Amortization[[#This Row],[payment
date]]&lt;&gt;""),-PPMT(InterestRate/12,1,DurationOfLoan-ROWS($C$4:C154)+1,Amortization[[#This Row],[opening
balance]]),""),0)</f>
        <v>827.30264623443657</v>
      </c>
      <c r="G154" s="10">
        <f ca="1">IF(Amortization[[#This Row],[payment
date]]="",0,PropertyTaxAmount)</f>
        <v>375</v>
      </c>
      <c r="H154" s="10">
        <f ca="1">IF(Amortization[[#This Row],[payment
date]]="",0,Amortization[[#This Row],[interest]]+Amortization[[#This Row],[principal]]+Amortization[[#This Row],[property
tax]])</f>
        <v>2833.559933756429</v>
      </c>
      <c r="I154" s="10">
        <f ca="1">IF(Amortization[[#This Row],[payment
date]]="",0,Amortization[[#This Row],[opening
balance]]-Amortization[[#This Row],[principal]])</f>
        <v>313201.3992042226</v>
      </c>
      <c r="J154" s="14">
        <f ca="1">IF(Amortization[[#This Row],[closing
balance]]&gt;0,LastRow-ROW(),0)</f>
        <v>209</v>
      </c>
    </row>
    <row r="155" spans="2:10" ht="15" customHeight="1" x14ac:dyDescent="0.25">
      <c r="B155" s="11">
        <f>ROWS($B$4:B155)</f>
        <v>152</v>
      </c>
      <c r="C155" s="15">
        <f ca="1">IF(ValuesEntered,IF(Amortization[[#This Row],['#]]&lt;=DurationOfLoan,IF(ROW()-ROW(Amortization[[#Headers],[payment
date]])=1,LoanStart,IF(I154&gt;0,EDATE(C154,1),"")),""),"")</f>
        <v>49567</v>
      </c>
      <c r="D155" s="10">
        <f ca="1">IF(ROW()-ROW(Amortization[[#Headers],[opening
balance]])=1,LoanAmount,IF(Amortization[[#This Row],[payment
date]]="",0,INDEX(Amortization[], ROW()-4,8)))</f>
        <v>313201.3992042226</v>
      </c>
      <c r="E155" s="10">
        <f ca="1">IF(ValuesEntered,IF(ROW()-ROW(Amortization[[#Headers],[interest]])=1,-IPMT(InterestRate/12,1,DurationOfLoan-ROWS($C$4:C155)+1,Amortization[[#This Row],[opening
balance]]),IFERROR(-IPMT(InterestRate/12,1,Amortization[[#This Row],['#
remaining]],D156),0)),0)</f>
        <v>1626.9259775522864</v>
      </c>
      <c r="F155" s="10">
        <f ca="1">IFERROR(IF(AND(ValuesEntered,Amortization[[#This Row],[payment
date]]&lt;&gt;""),-PPMT(InterestRate/12,1,DurationOfLoan-ROWS($C$4:C155)+1,Amortization[[#This Row],[opening
balance]]),""),0)</f>
        <v>831.6115141835744</v>
      </c>
      <c r="G155" s="10">
        <f ca="1">IF(Amortization[[#This Row],[payment
date]]="",0,PropertyTaxAmount)</f>
        <v>375</v>
      </c>
      <c r="H155" s="10">
        <f ca="1">IF(Amortization[[#This Row],[payment
date]]="",0,Amortization[[#This Row],[interest]]+Amortization[[#This Row],[principal]]+Amortization[[#This Row],[property
tax]])</f>
        <v>2833.5374917358608</v>
      </c>
      <c r="I155" s="10">
        <f ca="1">IF(Amortization[[#This Row],[payment
date]]="",0,Amortization[[#This Row],[opening
balance]]-Amortization[[#This Row],[principal]])</f>
        <v>312369.78769003903</v>
      </c>
      <c r="J155" s="14">
        <f ca="1">IF(Amortization[[#This Row],[closing
balance]]&gt;0,LastRow-ROW(),0)</f>
        <v>208</v>
      </c>
    </row>
    <row r="156" spans="2:10" ht="15" customHeight="1" x14ac:dyDescent="0.25">
      <c r="B156" s="11">
        <f>ROWS($B$4:B156)</f>
        <v>153</v>
      </c>
      <c r="C156" s="15">
        <f ca="1">IF(ValuesEntered,IF(Amortization[[#This Row],['#]]&lt;=DurationOfLoan,IF(ROW()-ROW(Amortization[[#Headers],[payment
date]])=1,LoanStart,IF(I155&gt;0,EDATE(C155,1),"")),""),"")</f>
        <v>49597</v>
      </c>
      <c r="D156" s="10">
        <f ca="1">IF(ROW()-ROW(Amortization[[#Headers],[opening
balance]])=1,LoanAmount,IF(Amortization[[#This Row],[payment
date]]="",0,INDEX(Amortization[], ROW()-4,8)))</f>
        <v>312369.78769003903</v>
      </c>
      <c r="E156" s="10">
        <f ca="1">IF(ValuesEntered,IF(ROW()-ROW(Amortization[[#Headers],[interest]])=1,-IPMT(InterestRate/12,1,DurationOfLoan-ROWS($C$4:C156)+1,Amortization[[#This Row],[opening
balance]]),IFERROR(-IPMT(InterestRate/12,1,Amortization[[#This Row],['#
remaining]],D157),0)),0)</f>
        <v>1622.5721086764881</v>
      </c>
      <c r="F156" s="10">
        <f ca="1">IFERROR(IF(AND(ValuesEntered,Amortization[[#This Row],[payment
date]]&lt;&gt;""),-PPMT(InterestRate/12,1,DurationOfLoan-ROWS($C$4:C156)+1,Amortization[[#This Row],[opening
balance]]),""),0)</f>
        <v>835.9428241532803</v>
      </c>
      <c r="G156" s="10">
        <f ca="1">IF(Amortization[[#This Row],[payment
date]]="",0,PropertyTaxAmount)</f>
        <v>375</v>
      </c>
      <c r="H156" s="10">
        <f ca="1">IF(Amortization[[#This Row],[payment
date]]="",0,Amortization[[#This Row],[interest]]+Amortization[[#This Row],[principal]]+Amortization[[#This Row],[property
tax]])</f>
        <v>2833.5149328297684</v>
      </c>
      <c r="I156" s="10">
        <f ca="1">IF(Amortization[[#This Row],[payment
date]]="",0,Amortization[[#This Row],[opening
balance]]-Amortization[[#This Row],[principal]])</f>
        <v>311533.84486588574</v>
      </c>
      <c r="J156" s="14">
        <f ca="1">IF(Amortization[[#This Row],[closing
balance]]&gt;0,LastRow-ROW(),0)</f>
        <v>207</v>
      </c>
    </row>
    <row r="157" spans="2:10" ht="15" customHeight="1" x14ac:dyDescent="0.25">
      <c r="B157" s="11">
        <f>ROWS($B$4:B157)</f>
        <v>154</v>
      </c>
      <c r="C157" s="15">
        <f ca="1">IF(ValuesEntered,IF(Amortization[[#This Row],['#]]&lt;=DurationOfLoan,IF(ROW()-ROW(Amortization[[#Headers],[payment
date]])=1,LoanStart,IF(I156&gt;0,EDATE(C156,1),"")),""),"")</f>
        <v>49628</v>
      </c>
      <c r="D157" s="10">
        <f ca="1">IF(ROW()-ROW(Amortization[[#Headers],[opening
balance]])=1,LoanAmount,IF(Amortization[[#This Row],[payment
date]]="",0,INDEX(Amortization[], ROW()-4,8)))</f>
        <v>311533.84486588574</v>
      </c>
      <c r="E157" s="10">
        <f ca="1">IF(ValuesEntered,IF(ROW()-ROW(Amortization[[#Headers],[interest]])=1,-IPMT(InterestRate/12,1,DurationOfLoan-ROWS($C$4:C157)+1,Amortization[[#This Row],[opening
balance]]),IFERROR(-IPMT(InterestRate/12,1,Amortization[[#This Row],['#
remaining]],D158),0)),0)</f>
        <v>1618.1955634002952</v>
      </c>
      <c r="F157" s="10">
        <f ca="1">IFERROR(IF(AND(ValuesEntered,Amortization[[#This Row],[payment
date]]&lt;&gt;""),-PPMT(InterestRate/12,1,DurationOfLoan-ROWS($C$4:C157)+1,Amortization[[#This Row],[opening
balance]]),""),0)</f>
        <v>840.29669302907871</v>
      </c>
      <c r="G157" s="10">
        <f ca="1">IF(Amortization[[#This Row],[payment
date]]="",0,PropertyTaxAmount)</f>
        <v>375</v>
      </c>
      <c r="H157" s="10">
        <f ca="1">IF(Amortization[[#This Row],[payment
date]]="",0,Amortization[[#This Row],[interest]]+Amortization[[#This Row],[principal]]+Amortization[[#This Row],[property
tax]])</f>
        <v>2833.4922564293738</v>
      </c>
      <c r="I157" s="10">
        <f ca="1">IF(Amortization[[#This Row],[payment
date]]="",0,Amortization[[#This Row],[opening
balance]]-Amortization[[#This Row],[principal]])</f>
        <v>310693.54817285668</v>
      </c>
      <c r="J157" s="14">
        <f ca="1">IF(Amortization[[#This Row],[closing
balance]]&gt;0,LastRow-ROW(),0)</f>
        <v>206</v>
      </c>
    </row>
    <row r="158" spans="2:10" ht="15" customHeight="1" x14ac:dyDescent="0.25">
      <c r="B158" s="11">
        <f>ROWS($B$4:B158)</f>
        <v>155</v>
      </c>
      <c r="C158" s="15">
        <f ca="1">IF(ValuesEntered,IF(Amortization[[#This Row],['#]]&lt;=DurationOfLoan,IF(ROW()-ROW(Amortization[[#Headers],[payment
date]])=1,LoanStart,IF(I157&gt;0,EDATE(C157,1),"")),""),"")</f>
        <v>49658</v>
      </c>
      <c r="D158" s="10">
        <f ca="1">IF(ROW()-ROW(Amortization[[#Headers],[opening
balance]])=1,LoanAmount,IF(Amortization[[#This Row],[payment
date]]="",0,INDEX(Amortization[], ROW()-4,8)))</f>
        <v>310693.54817285668</v>
      </c>
      <c r="E158" s="10">
        <f ca="1">IF(ValuesEntered,IF(ROW()-ROW(Amortization[[#Headers],[interest]])=1,-IPMT(InterestRate/12,1,DurationOfLoan-ROWS($C$4:C158)+1,Amortization[[#This Row],[opening
balance]]),IFERROR(-IPMT(InterestRate/12,1,Amortization[[#This Row],['#
remaining]],D159),0)),0)</f>
        <v>1613.7962236174553</v>
      </c>
      <c r="F158" s="10">
        <f ca="1">IFERROR(IF(AND(ValuesEntered,Amortization[[#This Row],[payment
date]]&lt;&gt;""),-PPMT(InterestRate/12,1,DurationOfLoan-ROWS($C$4:C158)+1,Amortization[[#This Row],[opening
balance]]),""),0)</f>
        <v>844.67323830527198</v>
      </c>
      <c r="G158" s="10">
        <f ca="1">IF(Amortization[[#This Row],[payment
date]]="",0,PropertyTaxAmount)</f>
        <v>375</v>
      </c>
      <c r="H158" s="10">
        <f ca="1">IF(Amortization[[#This Row],[payment
date]]="",0,Amortization[[#This Row],[interest]]+Amortization[[#This Row],[principal]]+Amortization[[#This Row],[property
tax]])</f>
        <v>2833.4694619227275</v>
      </c>
      <c r="I158" s="10">
        <f ca="1">IF(Amortization[[#This Row],[payment
date]]="",0,Amortization[[#This Row],[opening
balance]]-Amortization[[#This Row],[principal]])</f>
        <v>309848.87493455142</v>
      </c>
      <c r="J158" s="14">
        <f ca="1">IF(Amortization[[#This Row],[closing
balance]]&gt;0,LastRow-ROW(),0)</f>
        <v>205</v>
      </c>
    </row>
    <row r="159" spans="2:10" ht="15" customHeight="1" x14ac:dyDescent="0.25">
      <c r="B159" s="11">
        <f>ROWS($B$4:B159)</f>
        <v>156</v>
      </c>
      <c r="C159" s="15">
        <f ca="1">IF(ValuesEntered,IF(Amortization[[#This Row],['#]]&lt;=DurationOfLoan,IF(ROW()-ROW(Amortization[[#Headers],[payment
date]])=1,LoanStart,IF(I158&gt;0,EDATE(C158,1),"")),""),"")</f>
        <v>49689</v>
      </c>
      <c r="D159" s="10">
        <f ca="1">IF(ROW()-ROW(Amortization[[#Headers],[opening
balance]])=1,LoanAmount,IF(Amortization[[#This Row],[payment
date]]="",0,INDEX(Amortization[], ROW()-4,8)))</f>
        <v>309848.87493455142</v>
      </c>
      <c r="E159" s="10">
        <f ca="1">IF(ValuesEntered,IF(ROW()-ROW(Amortization[[#Headers],[interest]])=1,-IPMT(InterestRate/12,1,DurationOfLoan-ROWS($C$4:C159)+1,Amortization[[#This Row],[opening
balance]]),IFERROR(-IPMT(InterestRate/12,1,Amortization[[#This Row],['#
remaining]],D160),0)),0)</f>
        <v>1609.3739706065799</v>
      </c>
      <c r="F159" s="10">
        <f ca="1">IFERROR(IF(AND(ValuesEntered,Amortization[[#This Row],[payment
date]]&lt;&gt;""),-PPMT(InterestRate/12,1,DurationOfLoan-ROWS($C$4:C159)+1,Amortization[[#This Row],[opening
balance]]),""),0)</f>
        <v>849.07257808811187</v>
      </c>
      <c r="G159" s="10">
        <f ca="1">IF(Amortization[[#This Row],[payment
date]]="",0,PropertyTaxAmount)</f>
        <v>375</v>
      </c>
      <c r="H159" s="10">
        <f ca="1">IF(Amortization[[#This Row],[payment
date]]="",0,Amortization[[#This Row],[interest]]+Amortization[[#This Row],[principal]]+Amortization[[#This Row],[property
tax]])</f>
        <v>2833.446548694692</v>
      </c>
      <c r="I159" s="10">
        <f ca="1">IF(Amortization[[#This Row],[payment
date]]="",0,Amortization[[#This Row],[opening
balance]]-Amortization[[#This Row],[principal]])</f>
        <v>308999.80235646333</v>
      </c>
      <c r="J159" s="14">
        <f ca="1">IF(Amortization[[#This Row],[closing
balance]]&gt;0,LastRow-ROW(),0)</f>
        <v>204</v>
      </c>
    </row>
    <row r="160" spans="2:10" ht="15" customHeight="1" x14ac:dyDescent="0.25">
      <c r="B160" s="11">
        <f>ROWS($B$4:B160)</f>
        <v>157</v>
      </c>
      <c r="C160" s="15">
        <f ca="1">IF(ValuesEntered,IF(Amortization[[#This Row],['#]]&lt;=DurationOfLoan,IF(ROW()-ROW(Amortization[[#Headers],[payment
date]])=1,LoanStart,IF(I159&gt;0,EDATE(C159,1),"")),""),"")</f>
        <v>49720</v>
      </c>
      <c r="D160" s="10">
        <f ca="1">IF(ROW()-ROW(Amortization[[#Headers],[opening
balance]])=1,LoanAmount,IF(Amortization[[#This Row],[payment
date]]="",0,INDEX(Amortization[], ROW()-4,8)))</f>
        <v>308999.80235646333</v>
      </c>
      <c r="E160" s="10">
        <f ca="1">IF(ValuesEntered,IF(ROW()-ROW(Amortization[[#Headers],[interest]])=1,-IPMT(InterestRate/12,1,DurationOfLoan-ROWS($C$4:C160)+1,Amortization[[#This Row],[opening
balance]]),IFERROR(-IPMT(InterestRate/12,1,Amortization[[#This Row],['#
remaining]],D161),0)),0)</f>
        <v>1604.9286850279391</v>
      </c>
      <c r="F160" s="10">
        <f ca="1">IFERROR(IF(AND(ValuesEntered,Amortization[[#This Row],[payment
date]]&lt;&gt;""),-PPMT(InterestRate/12,1,DurationOfLoan-ROWS($C$4:C160)+1,Amortization[[#This Row],[opening
balance]]),""),0)</f>
        <v>853.49483109898767</v>
      </c>
      <c r="G160" s="10">
        <f ca="1">IF(Amortization[[#This Row],[payment
date]]="",0,PropertyTaxAmount)</f>
        <v>375</v>
      </c>
      <c r="H160" s="10">
        <f ca="1">IF(Amortization[[#This Row],[payment
date]]="",0,Amortization[[#This Row],[interest]]+Amortization[[#This Row],[principal]]+Amortization[[#This Row],[property
tax]])</f>
        <v>2833.4235161269266</v>
      </c>
      <c r="I160" s="10">
        <f ca="1">IF(Amortization[[#This Row],[payment
date]]="",0,Amortization[[#This Row],[opening
balance]]-Amortization[[#This Row],[principal]])</f>
        <v>308146.30752536433</v>
      </c>
      <c r="J160" s="14">
        <f ca="1">IF(Amortization[[#This Row],[closing
balance]]&gt;0,LastRow-ROW(),0)</f>
        <v>203</v>
      </c>
    </row>
    <row r="161" spans="2:10" ht="15" customHeight="1" x14ac:dyDescent="0.25">
      <c r="B161" s="11">
        <f>ROWS($B$4:B161)</f>
        <v>158</v>
      </c>
      <c r="C161" s="15">
        <f ca="1">IF(ValuesEntered,IF(Amortization[[#This Row],['#]]&lt;=DurationOfLoan,IF(ROW()-ROW(Amortization[[#Headers],[payment
date]])=1,LoanStart,IF(I160&gt;0,EDATE(C160,1),"")),""),"")</f>
        <v>49749</v>
      </c>
      <c r="D161" s="10">
        <f ca="1">IF(ROW()-ROW(Amortization[[#Headers],[opening
balance]])=1,LoanAmount,IF(Amortization[[#This Row],[payment
date]]="",0,INDEX(Amortization[], ROW()-4,8)))</f>
        <v>308146.30752536433</v>
      </c>
      <c r="E161" s="10">
        <f ca="1">IF(ValuesEntered,IF(ROW()-ROW(Amortization[[#Headers],[interest]])=1,-IPMT(InterestRate/12,1,DurationOfLoan-ROWS($C$4:C161)+1,Amortization[[#This Row],[opening
balance]]),IFERROR(-IPMT(InterestRate/12,1,Amortization[[#This Row],['#
remaining]],D162),0)),0)</f>
        <v>1600.4602469202432</v>
      </c>
      <c r="F161" s="10">
        <f ca="1">IFERROR(IF(AND(ValuesEntered,Amortization[[#This Row],[payment
date]]&lt;&gt;""),-PPMT(InterestRate/12,1,DurationOfLoan-ROWS($C$4:C161)+1,Amortization[[#This Row],[opening
balance]]),""),0)</f>
        <v>857.94011667762834</v>
      </c>
      <c r="G161" s="10">
        <f ca="1">IF(Amortization[[#This Row],[payment
date]]="",0,PropertyTaxAmount)</f>
        <v>375</v>
      </c>
      <c r="H161" s="10">
        <f ca="1">IF(Amortization[[#This Row],[payment
date]]="",0,Amortization[[#This Row],[interest]]+Amortization[[#This Row],[principal]]+Amortization[[#This Row],[property
tax]])</f>
        <v>2833.4003635978715</v>
      </c>
      <c r="I161" s="10">
        <f ca="1">IF(Amortization[[#This Row],[payment
date]]="",0,Amortization[[#This Row],[opening
balance]]-Amortization[[#This Row],[principal]])</f>
        <v>307288.36740868672</v>
      </c>
      <c r="J161" s="14">
        <f ca="1">IF(Amortization[[#This Row],[closing
balance]]&gt;0,LastRow-ROW(),0)</f>
        <v>202</v>
      </c>
    </row>
    <row r="162" spans="2:10" ht="15" customHeight="1" x14ac:dyDescent="0.25">
      <c r="B162" s="11">
        <f>ROWS($B$4:B162)</f>
        <v>159</v>
      </c>
      <c r="C162" s="15">
        <f ca="1">IF(ValuesEntered,IF(Amortization[[#This Row],['#]]&lt;=DurationOfLoan,IF(ROW()-ROW(Amortization[[#Headers],[payment
date]])=1,LoanStart,IF(I161&gt;0,EDATE(C161,1),"")),""),"")</f>
        <v>49780</v>
      </c>
      <c r="D162" s="10">
        <f ca="1">IF(ROW()-ROW(Amortization[[#Headers],[opening
balance]])=1,LoanAmount,IF(Amortization[[#This Row],[payment
date]]="",0,INDEX(Amortization[], ROW()-4,8)))</f>
        <v>307288.36740868672</v>
      </c>
      <c r="E162" s="10">
        <f ca="1">IF(ValuesEntered,IF(ROW()-ROW(Amortization[[#Headers],[interest]])=1,-IPMT(InterestRate/12,1,DurationOfLoan-ROWS($C$4:C162)+1,Amortization[[#This Row],[opening
balance]]),IFERROR(-IPMT(InterestRate/12,1,Amortization[[#This Row],['#
remaining]],D163),0)),0)</f>
        <v>1595.9685356974032</v>
      </c>
      <c r="F162" s="10">
        <f ca="1">IFERROR(IF(AND(ValuesEntered,Amortization[[#This Row],[payment
date]]&lt;&gt;""),-PPMT(InterestRate/12,1,DurationOfLoan-ROWS($C$4:C162)+1,Amortization[[#This Row],[opening
balance]]),""),0)</f>
        <v>862.40855478532433</v>
      </c>
      <c r="G162" s="10">
        <f ca="1">IF(Amortization[[#This Row],[payment
date]]="",0,PropertyTaxAmount)</f>
        <v>375</v>
      </c>
      <c r="H162" s="10">
        <f ca="1">IF(Amortization[[#This Row],[payment
date]]="",0,Amortization[[#This Row],[interest]]+Amortization[[#This Row],[principal]]+Amortization[[#This Row],[property
tax]])</f>
        <v>2833.3770904827275</v>
      </c>
      <c r="I162" s="10">
        <f ca="1">IF(Amortization[[#This Row],[payment
date]]="",0,Amortization[[#This Row],[opening
balance]]-Amortization[[#This Row],[principal]])</f>
        <v>306425.95885390142</v>
      </c>
      <c r="J162" s="14">
        <f ca="1">IF(Amortization[[#This Row],[closing
balance]]&gt;0,LastRow-ROW(),0)</f>
        <v>201</v>
      </c>
    </row>
    <row r="163" spans="2:10" ht="15" customHeight="1" x14ac:dyDescent="0.25">
      <c r="B163" s="11">
        <f>ROWS($B$4:B163)</f>
        <v>160</v>
      </c>
      <c r="C163" s="15">
        <f ca="1">IF(ValuesEntered,IF(Amortization[[#This Row],['#]]&lt;=DurationOfLoan,IF(ROW()-ROW(Amortization[[#Headers],[payment
date]])=1,LoanStart,IF(I162&gt;0,EDATE(C162,1),"")),""),"")</f>
        <v>49810</v>
      </c>
      <c r="D163" s="10">
        <f ca="1">IF(ROW()-ROW(Amortization[[#Headers],[opening
balance]])=1,LoanAmount,IF(Amortization[[#This Row],[payment
date]]="",0,INDEX(Amortization[], ROW()-4,8)))</f>
        <v>306425.95885390142</v>
      </c>
      <c r="E163" s="10">
        <f ca="1">IF(ValuesEntered,IF(ROW()-ROW(Amortization[[#Headers],[interest]])=1,-IPMT(InterestRate/12,1,DurationOfLoan-ROWS($C$4:C163)+1,Amortization[[#This Row],[opening
balance]]),IFERROR(-IPMT(InterestRate/12,1,Amortization[[#This Row],['#
remaining]],D164),0)),0)</f>
        <v>1591.4534301452773</v>
      </c>
      <c r="F163" s="10">
        <f ca="1">IFERROR(IF(AND(ValuesEntered,Amortization[[#This Row],[payment
date]]&lt;&gt;""),-PPMT(InterestRate/12,1,DurationOfLoan-ROWS($C$4:C163)+1,Amortization[[#This Row],[opening
balance]]),""),0)</f>
        <v>866.90026600816429</v>
      </c>
      <c r="G163" s="10">
        <f ca="1">IF(Amortization[[#This Row],[payment
date]]="",0,PropertyTaxAmount)</f>
        <v>375</v>
      </c>
      <c r="H163" s="10">
        <f ca="1">IF(Amortization[[#This Row],[payment
date]]="",0,Amortization[[#This Row],[interest]]+Amortization[[#This Row],[principal]]+Amortization[[#This Row],[property
tax]])</f>
        <v>2833.3536961534414</v>
      </c>
      <c r="I163" s="10">
        <f ca="1">IF(Amortization[[#This Row],[payment
date]]="",0,Amortization[[#This Row],[opening
balance]]-Amortization[[#This Row],[principal]])</f>
        <v>305559.05858789326</v>
      </c>
      <c r="J163" s="14">
        <f ca="1">IF(Amortization[[#This Row],[closing
balance]]&gt;0,LastRow-ROW(),0)</f>
        <v>200</v>
      </c>
    </row>
    <row r="164" spans="2:10" ht="15" customHeight="1" x14ac:dyDescent="0.25">
      <c r="B164" s="11">
        <f>ROWS($B$4:B164)</f>
        <v>161</v>
      </c>
      <c r="C164" s="15">
        <f ca="1">IF(ValuesEntered,IF(Amortization[[#This Row],['#]]&lt;=DurationOfLoan,IF(ROW()-ROW(Amortization[[#Headers],[payment
date]])=1,LoanStart,IF(I163&gt;0,EDATE(C163,1),"")),""),"")</f>
        <v>49841</v>
      </c>
      <c r="D164" s="10">
        <f ca="1">IF(ROW()-ROW(Amortization[[#Headers],[opening
balance]])=1,LoanAmount,IF(Amortization[[#This Row],[payment
date]]="",0,INDEX(Amortization[], ROW()-4,8)))</f>
        <v>305559.05858789326</v>
      </c>
      <c r="E164" s="10">
        <f ca="1">IF(ValuesEntered,IF(ROW()-ROW(Amortization[[#Headers],[interest]])=1,-IPMT(InterestRate/12,1,DurationOfLoan-ROWS($C$4:C164)+1,Amortization[[#This Row],[opening
balance]]),IFERROR(-IPMT(InterestRate/12,1,Amortization[[#This Row],['#
remaining]],D165),0)),0)</f>
        <v>1586.9148084184008</v>
      </c>
      <c r="F164" s="10">
        <f ca="1">IFERROR(IF(AND(ValuesEntered,Amortization[[#This Row],[payment
date]]&lt;&gt;""),-PPMT(InterestRate/12,1,DurationOfLoan-ROWS($C$4:C164)+1,Amortization[[#This Row],[opening
balance]]),""),0)</f>
        <v>871.41537156029028</v>
      </c>
      <c r="G164" s="10">
        <f ca="1">IF(Amortization[[#This Row],[payment
date]]="",0,PropertyTaxAmount)</f>
        <v>375</v>
      </c>
      <c r="H164" s="10">
        <f ca="1">IF(Amortization[[#This Row],[payment
date]]="",0,Amortization[[#This Row],[interest]]+Amortization[[#This Row],[principal]]+Amortization[[#This Row],[property
tax]])</f>
        <v>2833.3301799786909</v>
      </c>
      <c r="I164" s="10">
        <f ca="1">IF(Amortization[[#This Row],[payment
date]]="",0,Amortization[[#This Row],[opening
balance]]-Amortization[[#This Row],[principal]])</f>
        <v>304687.64321633294</v>
      </c>
      <c r="J164" s="14">
        <f ca="1">IF(Amortization[[#This Row],[closing
balance]]&gt;0,LastRow-ROW(),0)</f>
        <v>199</v>
      </c>
    </row>
    <row r="165" spans="2:10" ht="15" customHeight="1" x14ac:dyDescent="0.25">
      <c r="B165" s="11">
        <f>ROWS($B$4:B165)</f>
        <v>162</v>
      </c>
      <c r="C165" s="15">
        <f ca="1">IF(ValuesEntered,IF(Amortization[[#This Row],['#]]&lt;=DurationOfLoan,IF(ROW()-ROW(Amortization[[#Headers],[payment
date]])=1,LoanStart,IF(I164&gt;0,EDATE(C164,1),"")),""),"")</f>
        <v>49871</v>
      </c>
      <c r="D165" s="10">
        <f ca="1">IF(ROW()-ROW(Amortization[[#Headers],[opening
balance]])=1,LoanAmount,IF(Amortization[[#This Row],[payment
date]]="",0,INDEX(Amortization[], ROW()-4,8)))</f>
        <v>304687.64321633294</v>
      </c>
      <c r="E165" s="10">
        <f ca="1">IF(ValuesEntered,IF(ROW()-ROW(Amortization[[#Headers],[interest]])=1,-IPMT(InterestRate/12,1,DurationOfLoan-ROWS($C$4:C165)+1,Amortization[[#This Row],[opening
balance]]),IFERROR(-IPMT(InterestRate/12,1,Amortization[[#This Row],['#
remaining]],D166),0)),0)</f>
        <v>1582.3525480366966</v>
      </c>
      <c r="F165" s="10">
        <f ca="1">IFERROR(IF(AND(ValuesEntered,Amortization[[#This Row],[payment
date]]&lt;&gt;""),-PPMT(InterestRate/12,1,DurationOfLoan-ROWS($C$4:C165)+1,Amortization[[#This Row],[opening
balance]]),""),0)</f>
        <v>875.95399328716678</v>
      </c>
      <c r="G165" s="10">
        <f ca="1">IF(Amortization[[#This Row],[payment
date]]="",0,PropertyTaxAmount)</f>
        <v>375</v>
      </c>
      <c r="H165" s="10">
        <f ca="1">IF(Amortization[[#This Row],[payment
date]]="",0,Amortization[[#This Row],[interest]]+Amortization[[#This Row],[principal]]+Amortization[[#This Row],[property
tax]])</f>
        <v>2833.3065413238633</v>
      </c>
      <c r="I165" s="10">
        <f ca="1">IF(Amortization[[#This Row],[payment
date]]="",0,Amortization[[#This Row],[opening
balance]]-Amortization[[#This Row],[principal]])</f>
        <v>303811.68922304577</v>
      </c>
      <c r="J165" s="14">
        <f ca="1">IF(Amortization[[#This Row],[closing
balance]]&gt;0,LastRow-ROW(),0)</f>
        <v>198</v>
      </c>
    </row>
    <row r="166" spans="2:10" ht="15" customHeight="1" x14ac:dyDescent="0.25">
      <c r="B166" s="11">
        <f>ROWS($B$4:B166)</f>
        <v>163</v>
      </c>
      <c r="C166" s="15">
        <f ca="1">IF(ValuesEntered,IF(Amortization[[#This Row],['#]]&lt;=DurationOfLoan,IF(ROW()-ROW(Amortization[[#Headers],[payment
date]])=1,LoanStart,IF(I165&gt;0,EDATE(C165,1),"")),""),"")</f>
        <v>49902</v>
      </c>
      <c r="D166" s="10">
        <f ca="1">IF(ROW()-ROW(Amortization[[#Headers],[opening
balance]])=1,LoanAmount,IF(Amortization[[#This Row],[payment
date]]="",0,INDEX(Amortization[], ROW()-4,8)))</f>
        <v>303811.68922304577</v>
      </c>
      <c r="E166" s="10">
        <f ca="1">IF(ValuesEntered,IF(ROW()-ROW(Amortization[[#Headers],[interest]])=1,-IPMT(InterestRate/12,1,DurationOfLoan-ROWS($C$4:C166)+1,Amortization[[#This Row],[opening
balance]]),IFERROR(-IPMT(InterestRate/12,1,Amortization[[#This Row],['#
remaining]],D167),0)),0)</f>
        <v>1577.7665258821712</v>
      </c>
      <c r="F166" s="10">
        <f ca="1">IFERROR(IF(AND(ValuesEntered,Amortization[[#This Row],[payment
date]]&lt;&gt;""),-PPMT(InterestRate/12,1,DurationOfLoan-ROWS($C$4:C166)+1,Amortization[[#This Row],[opening
balance]]),""),0)</f>
        <v>880.51625366887083</v>
      </c>
      <c r="G166" s="10">
        <f ca="1">IF(Amortization[[#This Row],[payment
date]]="",0,PropertyTaxAmount)</f>
        <v>375</v>
      </c>
      <c r="H166" s="10">
        <f ca="1">IF(Amortization[[#This Row],[payment
date]]="",0,Amortization[[#This Row],[interest]]+Amortization[[#This Row],[principal]]+Amortization[[#This Row],[property
tax]])</f>
        <v>2833.282779551042</v>
      </c>
      <c r="I166" s="10">
        <f ca="1">IF(Amortization[[#This Row],[payment
date]]="",0,Amortization[[#This Row],[opening
balance]]-Amortization[[#This Row],[principal]])</f>
        <v>302931.1729693769</v>
      </c>
      <c r="J166" s="14">
        <f ca="1">IF(Amortization[[#This Row],[closing
balance]]&gt;0,LastRow-ROW(),0)</f>
        <v>197</v>
      </c>
    </row>
    <row r="167" spans="2:10" ht="15" customHeight="1" x14ac:dyDescent="0.25">
      <c r="B167" s="11">
        <f>ROWS($B$4:B167)</f>
        <v>164</v>
      </c>
      <c r="C167" s="15">
        <f ca="1">IF(ValuesEntered,IF(Amortization[[#This Row],['#]]&lt;=DurationOfLoan,IF(ROW()-ROW(Amortization[[#Headers],[payment
date]])=1,LoanStart,IF(I166&gt;0,EDATE(C166,1),"")),""),"")</f>
        <v>49933</v>
      </c>
      <c r="D167" s="10">
        <f ca="1">IF(ROW()-ROW(Amortization[[#Headers],[opening
balance]])=1,LoanAmount,IF(Amortization[[#This Row],[payment
date]]="",0,INDEX(Amortization[], ROW()-4,8)))</f>
        <v>302931.1729693769</v>
      </c>
      <c r="E167" s="10">
        <f ca="1">IF(ValuesEntered,IF(ROW()-ROW(Amortization[[#Headers],[interest]])=1,-IPMT(InterestRate/12,1,DurationOfLoan-ROWS($C$4:C167)+1,Amortization[[#This Row],[opening
balance]]),IFERROR(-IPMT(InterestRate/12,1,Amortization[[#This Row],['#
remaining]],D168),0)),0)</f>
        <v>1573.1566181955909</v>
      </c>
      <c r="F167" s="10">
        <f ca="1">IFERROR(IF(AND(ValuesEntered,Amortization[[#This Row],[payment
date]]&lt;&gt;""),-PPMT(InterestRate/12,1,DurationOfLoan-ROWS($C$4:C167)+1,Amortization[[#This Row],[opening
balance]]),""),0)</f>
        <v>885.10227582339598</v>
      </c>
      <c r="G167" s="10">
        <f ca="1">IF(Amortization[[#This Row],[payment
date]]="",0,PropertyTaxAmount)</f>
        <v>375</v>
      </c>
      <c r="H167" s="10">
        <f ca="1">IF(Amortization[[#This Row],[payment
date]]="",0,Amortization[[#This Row],[interest]]+Amortization[[#This Row],[principal]]+Amortization[[#This Row],[property
tax]])</f>
        <v>2833.2588940189871</v>
      </c>
      <c r="I167" s="10">
        <f ca="1">IF(Amortization[[#This Row],[payment
date]]="",0,Amortization[[#This Row],[opening
balance]]-Amortization[[#This Row],[principal]])</f>
        <v>302046.07069355348</v>
      </c>
      <c r="J167" s="14">
        <f ca="1">IF(Amortization[[#This Row],[closing
balance]]&gt;0,LastRow-ROW(),0)</f>
        <v>196</v>
      </c>
    </row>
    <row r="168" spans="2:10" ht="15" customHeight="1" x14ac:dyDescent="0.25">
      <c r="B168" s="11">
        <f>ROWS($B$4:B168)</f>
        <v>165</v>
      </c>
      <c r="C168" s="15">
        <f ca="1">IF(ValuesEntered,IF(Amortization[[#This Row],['#]]&lt;=DurationOfLoan,IF(ROW()-ROW(Amortization[[#Headers],[payment
date]])=1,LoanStart,IF(I167&gt;0,EDATE(C167,1),"")),""),"")</f>
        <v>49963</v>
      </c>
      <c r="D168" s="10">
        <f ca="1">IF(ROW()-ROW(Amortization[[#Headers],[opening
balance]])=1,LoanAmount,IF(Amortization[[#This Row],[payment
date]]="",0,INDEX(Amortization[], ROW()-4,8)))</f>
        <v>302046.07069355348</v>
      </c>
      <c r="E168" s="10">
        <f ca="1">IF(ValuesEntered,IF(ROW()-ROW(Amortization[[#Headers],[interest]])=1,-IPMT(InterestRate/12,1,DurationOfLoan-ROWS($C$4:C168)+1,Amortization[[#This Row],[opening
balance]]),IFERROR(-IPMT(InterestRate/12,1,Amortization[[#This Row],['#
remaining]],D169),0)),0)</f>
        <v>1568.5227005731433</v>
      </c>
      <c r="F168" s="10">
        <f ca="1">IFERROR(IF(AND(ValuesEntered,Amortization[[#This Row],[payment
date]]&lt;&gt;""),-PPMT(InterestRate/12,1,DurationOfLoan-ROWS($C$4:C168)+1,Amortization[[#This Row],[opening
balance]]),""),0)</f>
        <v>889.71218350997617</v>
      </c>
      <c r="G168" s="10">
        <f ca="1">IF(Amortization[[#This Row],[payment
date]]="",0,PropertyTaxAmount)</f>
        <v>375</v>
      </c>
      <c r="H168" s="10">
        <f ca="1">IF(Amortization[[#This Row],[payment
date]]="",0,Amortization[[#This Row],[interest]]+Amortization[[#This Row],[principal]]+Amortization[[#This Row],[property
tax]])</f>
        <v>2833.2348840831196</v>
      </c>
      <c r="I168" s="10">
        <f ca="1">IF(Amortization[[#This Row],[payment
date]]="",0,Amortization[[#This Row],[opening
balance]]-Amortization[[#This Row],[principal]])</f>
        <v>301156.35851004353</v>
      </c>
      <c r="J168" s="14">
        <f ca="1">IF(Amortization[[#This Row],[closing
balance]]&gt;0,LastRow-ROW(),0)</f>
        <v>195</v>
      </c>
    </row>
    <row r="169" spans="2:10" ht="15" customHeight="1" x14ac:dyDescent="0.25">
      <c r="B169" s="11">
        <f>ROWS($B$4:B169)</f>
        <v>166</v>
      </c>
      <c r="C169" s="15">
        <f ca="1">IF(ValuesEntered,IF(Amortization[[#This Row],['#]]&lt;=DurationOfLoan,IF(ROW()-ROW(Amortization[[#Headers],[payment
date]])=1,LoanStart,IF(I168&gt;0,EDATE(C168,1),"")),""),"")</f>
        <v>49994</v>
      </c>
      <c r="D169" s="10">
        <f ca="1">IF(ROW()-ROW(Amortization[[#Headers],[opening
balance]])=1,LoanAmount,IF(Amortization[[#This Row],[payment
date]]="",0,INDEX(Amortization[], ROW()-4,8)))</f>
        <v>301156.35851004353</v>
      </c>
      <c r="E169" s="10">
        <f ca="1">IF(ValuesEntered,IF(ROW()-ROW(Amortization[[#Headers],[interest]])=1,-IPMT(InterestRate/12,1,DurationOfLoan-ROWS($C$4:C169)+1,Amortization[[#This Row],[opening
balance]]),IFERROR(-IPMT(InterestRate/12,1,Amortization[[#This Row],['#
remaining]],D170),0)),0)</f>
        <v>1563.8646479630788</v>
      </c>
      <c r="F169" s="10">
        <f ca="1">IFERROR(IF(AND(ValuesEntered,Amortization[[#This Row],[payment
date]]&lt;&gt;""),-PPMT(InterestRate/12,1,DurationOfLoan-ROWS($C$4:C169)+1,Amortization[[#This Row],[opening
balance]]),""),0)</f>
        <v>894.346101132424</v>
      </c>
      <c r="G169" s="10">
        <f ca="1">IF(Amortization[[#This Row],[payment
date]]="",0,PropertyTaxAmount)</f>
        <v>375</v>
      </c>
      <c r="H169" s="10">
        <f ca="1">IF(Amortization[[#This Row],[payment
date]]="",0,Amortization[[#This Row],[interest]]+Amortization[[#This Row],[principal]]+Amortization[[#This Row],[property
tax]])</f>
        <v>2833.2107490955027</v>
      </c>
      <c r="I169" s="10">
        <f ca="1">IF(Amortization[[#This Row],[payment
date]]="",0,Amortization[[#This Row],[opening
balance]]-Amortization[[#This Row],[principal]])</f>
        <v>300262.01240891113</v>
      </c>
      <c r="J169" s="14">
        <f ca="1">IF(Amortization[[#This Row],[closing
balance]]&gt;0,LastRow-ROW(),0)</f>
        <v>194</v>
      </c>
    </row>
    <row r="170" spans="2:10" ht="15" customHeight="1" x14ac:dyDescent="0.25">
      <c r="B170" s="11">
        <f>ROWS($B$4:B170)</f>
        <v>167</v>
      </c>
      <c r="C170" s="15">
        <f ca="1">IF(ValuesEntered,IF(Amortization[[#This Row],['#]]&lt;=DurationOfLoan,IF(ROW()-ROW(Amortization[[#Headers],[payment
date]])=1,LoanStart,IF(I169&gt;0,EDATE(C169,1),"")),""),"")</f>
        <v>50024</v>
      </c>
      <c r="D170" s="10">
        <f ca="1">IF(ROW()-ROW(Amortization[[#Headers],[opening
balance]])=1,LoanAmount,IF(Amortization[[#This Row],[payment
date]]="",0,INDEX(Amortization[], ROW()-4,8)))</f>
        <v>300262.01240891113</v>
      </c>
      <c r="E170" s="10">
        <f ca="1">IF(ValuesEntered,IF(ROW()-ROW(Amortization[[#Headers],[interest]])=1,-IPMT(InterestRate/12,1,DurationOfLoan-ROWS($C$4:C170)+1,Amortization[[#This Row],[opening
balance]]),IFERROR(-IPMT(InterestRate/12,1,Amortization[[#This Row],['#
remaining]],D171),0)),0)</f>
        <v>1559.1823346623364</v>
      </c>
      <c r="F170" s="10">
        <f ca="1">IFERROR(IF(AND(ValuesEntered,Amortization[[#This Row],[payment
date]]&lt;&gt;""),-PPMT(InterestRate/12,1,DurationOfLoan-ROWS($C$4:C170)+1,Amortization[[#This Row],[opening
balance]]),""),0)</f>
        <v>899.00415374248882</v>
      </c>
      <c r="G170" s="10">
        <f ca="1">IF(Amortization[[#This Row],[payment
date]]="",0,PropertyTaxAmount)</f>
        <v>375</v>
      </c>
      <c r="H170" s="10">
        <f ca="1">IF(Amortization[[#This Row],[payment
date]]="",0,Amortization[[#This Row],[interest]]+Amortization[[#This Row],[principal]]+Amortization[[#This Row],[property
tax]])</f>
        <v>2833.1864884048255</v>
      </c>
      <c r="I170" s="10">
        <f ca="1">IF(Amortization[[#This Row],[payment
date]]="",0,Amortization[[#This Row],[opening
balance]]-Amortization[[#This Row],[principal]])</f>
        <v>299363.00825516862</v>
      </c>
      <c r="J170" s="14">
        <f ca="1">IF(Amortization[[#This Row],[closing
balance]]&gt;0,LastRow-ROW(),0)</f>
        <v>193</v>
      </c>
    </row>
    <row r="171" spans="2:10" ht="15" customHeight="1" x14ac:dyDescent="0.25">
      <c r="B171" s="11">
        <f>ROWS($B$4:B171)</f>
        <v>168</v>
      </c>
      <c r="C171" s="15">
        <f ca="1">IF(ValuesEntered,IF(Amortization[[#This Row],['#]]&lt;=DurationOfLoan,IF(ROW()-ROW(Amortization[[#Headers],[payment
date]])=1,LoanStart,IF(I170&gt;0,EDATE(C170,1),"")),""),"")</f>
        <v>50055</v>
      </c>
      <c r="D171" s="10">
        <f ca="1">IF(ROW()-ROW(Amortization[[#Headers],[opening
balance]])=1,LoanAmount,IF(Amortization[[#This Row],[payment
date]]="",0,INDEX(Amortization[], ROW()-4,8)))</f>
        <v>299363.00825516862</v>
      </c>
      <c r="E171" s="10">
        <f ca="1">IF(ValuesEntered,IF(ROW()-ROW(Amortization[[#Headers],[interest]])=1,-IPMT(InterestRate/12,1,DurationOfLoan-ROWS($C$4:C171)+1,Amortization[[#This Row],[opening
balance]]),IFERROR(-IPMT(InterestRate/12,1,Amortization[[#This Row],['#
remaining]],D172),0)),0)</f>
        <v>1554.475634313153</v>
      </c>
      <c r="F171" s="10">
        <f ca="1">IFERROR(IF(AND(ValuesEntered,Amortization[[#This Row],[payment
date]]&lt;&gt;""),-PPMT(InterestRate/12,1,DurationOfLoan-ROWS($C$4:C171)+1,Amortization[[#This Row],[opening
balance]]),""),0)</f>
        <v>903.68646704323112</v>
      </c>
      <c r="G171" s="10">
        <f ca="1">IF(Amortization[[#This Row],[payment
date]]="",0,PropertyTaxAmount)</f>
        <v>375</v>
      </c>
      <c r="H171" s="10">
        <f ca="1">IF(Amortization[[#This Row],[payment
date]]="",0,Amortization[[#This Row],[interest]]+Amortization[[#This Row],[principal]]+Amortization[[#This Row],[property
tax]])</f>
        <v>2833.162101356384</v>
      </c>
      <c r="I171" s="10">
        <f ca="1">IF(Amortization[[#This Row],[payment
date]]="",0,Amortization[[#This Row],[opening
balance]]-Amortization[[#This Row],[principal]])</f>
        <v>298459.32178812538</v>
      </c>
      <c r="J171" s="14">
        <f ca="1">IF(Amortization[[#This Row],[closing
balance]]&gt;0,LastRow-ROW(),0)</f>
        <v>192</v>
      </c>
    </row>
    <row r="172" spans="2:10" ht="15" customHeight="1" x14ac:dyDescent="0.25">
      <c r="B172" s="11">
        <f>ROWS($B$4:B172)</f>
        <v>169</v>
      </c>
      <c r="C172" s="15">
        <f ca="1">IF(ValuesEntered,IF(Amortization[[#This Row],['#]]&lt;=DurationOfLoan,IF(ROW()-ROW(Amortization[[#Headers],[payment
date]])=1,LoanStart,IF(I171&gt;0,EDATE(C171,1),"")),""),"")</f>
        <v>50086</v>
      </c>
      <c r="D172" s="10">
        <f ca="1">IF(ROW()-ROW(Amortization[[#Headers],[opening
balance]])=1,LoanAmount,IF(Amortization[[#This Row],[payment
date]]="",0,INDEX(Amortization[], ROW()-4,8)))</f>
        <v>298459.32178812538</v>
      </c>
      <c r="E172" s="10">
        <f ca="1">IF(ValuesEntered,IF(ROW()-ROW(Amortization[[#Headers],[interest]])=1,-IPMT(InterestRate/12,1,DurationOfLoan-ROWS($C$4:C172)+1,Amortization[[#This Row],[opening
balance]]),IFERROR(-IPMT(InterestRate/12,1,Amortization[[#This Row],['#
remaining]],D173),0)),0)</f>
        <v>1549.7444198996509</v>
      </c>
      <c r="F172" s="10">
        <f ca="1">IFERROR(IF(AND(ValuesEntered,Amortization[[#This Row],[payment
date]]&lt;&gt;""),-PPMT(InterestRate/12,1,DurationOfLoan-ROWS($C$4:C172)+1,Amortization[[#This Row],[opening
balance]]),""),0)</f>
        <v>908.3931673924144</v>
      </c>
      <c r="G172" s="10">
        <f ca="1">IF(Amortization[[#This Row],[payment
date]]="",0,PropertyTaxAmount)</f>
        <v>375</v>
      </c>
      <c r="H172" s="10">
        <f ca="1">IF(Amortization[[#This Row],[payment
date]]="",0,Amortization[[#This Row],[interest]]+Amortization[[#This Row],[principal]]+Amortization[[#This Row],[property
tax]])</f>
        <v>2833.1375872920653</v>
      </c>
      <c r="I172" s="10">
        <f ca="1">IF(Amortization[[#This Row],[payment
date]]="",0,Amortization[[#This Row],[opening
balance]]-Amortization[[#This Row],[principal]])</f>
        <v>297550.92862073297</v>
      </c>
      <c r="J172" s="14">
        <f ca="1">IF(Amortization[[#This Row],[closing
balance]]&gt;0,LastRow-ROW(),0)</f>
        <v>191</v>
      </c>
    </row>
    <row r="173" spans="2:10" ht="15" customHeight="1" x14ac:dyDescent="0.25">
      <c r="B173" s="11">
        <f>ROWS($B$4:B173)</f>
        <v>170</v>
      </c>
      <c r="C173" s="15">
        <f ca="1">IF(ValuesEntered,IF(Amortization[[#This Row],['#]]&lt;=DurationOfLoan,IF(ROW()-ROW(Amortization[[#Headers],[payment
date]])=1,LoanStart,IF(I172&gt;0,EDATE(C172,1),"")),""),"")</f>
        <v>50114</v>
      </c>
      <c r="D173" s="10">
        <f ca="1">IF(ROW()-ROW(Amortization[[#Headers],[opening
balance]])=1,LoanAmount,IF(Amortization[[#This Row],[payment
date]]="",0,INDEX(Amortization[], ROW()-4,8)))</f>
        <v>297550.92862073297</v>
      </c>
      <c r="E173" s="10">
        <f ca="1">IF(ValuesEntered,IF(ROW()-ROW(Amortization[[#Headers],[interest]])=1,-IPMT(InterestRate/12,1,DurationOfLoan-ROWS($C$4:C173)+1,Amortization[[#This Row],[opening
balance]]),IFERROR(-IPMT(InterestRate/12,1,Amortization[[#This Row],['#
remaining]],D174),0)),0)</f>
        <v>1544.9885637444115</v>
      </c>
      <c r="F173" s="10">
        <f ca="1">IFERROR(IF(AND(ValuesEntered,Amortization[[#This Row],[payment
date]]&lt;&gt;""),-PPMT(InterestRate/12,1,DurationOfLoan-ROWS($C$4:C173)+1,Amortization[[#This Row],[opening
balance]]),""),0)</f>
        <v>913.12438180591664</v>
      </c>
      <c r="G173" s="10">
        <f ca="1">IF(Amortization[[#This Row],[payment
date]]="",0,PropertyTaxAmount)</f>
        <v>375</v>
      </c>
      <c r="H173" s="10">
        <f ca="1">IF(Amortization[[#This Row],[payment
date]]="",0,Amortization[[#This Row],[interest]]+Amortization[[#This Row],[principal]]+Amortization[[#This Row],[property
tax]])</f>
        <v>2833.1129455503283</v>
      </c>
      <c r="I173" s="10">
        <f ca="1">IF(Amortization[[#This Row],[payment
date]]="",0,Amortization[[#This Row],[opening
balance]]-Amortization[[#This Row],[principal]])</f>
        <v>296637.80423892703</v>
      </c>
      <c r="J173" s="14">
        <f ca="1">IF(Amortization[[#This Row],[closing
balance]]&gt;0,LastRow-ROW(),0)</f>
        <v>190</v>
      </c>
    </row>
    <row r="174" spans="2:10" ht="15" customHeight="1" x14ac:dyDescent="0.25">
      <c r="B174" s="11">
        <f>ROWS($B$4:B174)</f>
        <v>171</v>
      </c>
      <c r="C174" s="15">
        <f ca="1">IF(ValuesEntered,IF(Amortization[[#This Row],['#]]&lt;=DurationOfLoan,IF(ROW()-ROW(Amortization[[#Headers],[payment
date]])=1,LoanStart,IF(I173&gt;0,EDATE(C173,1),"")),""),"")</f>
        <v>50145</v>
      </c>
      <c r="D174" s="10">
        <f ca="1">IF(ROW()-ROW(Amortization[[#Headers],[opening
balance]])=1,LoanAmount,IF(Amortization[[#This Row],[payment
date]]="",0,INDEX(Amortization[], ROW()-4,8)))</f>
        <v>296637.80423892703</v>
      </c>
      <c r="E174" s="10">
        <f ca="1">IF(ValuesEntered,IF(ROW()-ROW(Amortization[[#Headers],[interest]])=1,-IPMT(InterestRate/12,1,DurationOfLoan-ROWS($C$4:C174)+1,Amortization[[#This Row],[opening
balance]]),IFERROR(-IPMT(InterestRate/12,1,Amortization[[#This Row],['#
remaining]],D175),0)),0)</f>
        <v>1540.2079375050307</v>
      </c>
      <c r="F174" s="10">
        <f ca="1">IFERROR(IF(AND(ValuesEntered,Amortization[[#This Row],[payment
date]]&lt;&gt;""),-PPMT(InterestRate/12,1,DurationOfLoan-ROWS($C$4:C174)+1,Amortization[[#This Row],[opening
balance]]),""),0)</f>
        <v>917.88023796115567</v>
      </c>
      <c r="G174" s="10">
        <f ca="1">IF(Amortization[[#This Row],[payment
date]]="",0,PropertyTaxAmount)</f>
        <v>375</v>
      </c>
      <c r="H174" s="10">
        <f ca="1">IF(Amortization[[#This Row],[payment
date]]="",0,Amortization[[#This Row],[interest]]+Amortization[[#This Row],[principal]]+Amortization[[#This Row],[property
tax]])</f>
        <v>2833.0881754661864</v>
      </c>
      <c r="I174" s="10">
        <f ca="1">IF(Amortization[[#This Row],[payment
date]]="",0,Amortization[[#This Row],[opening
balance]]-Amortization[[#This Row],[principal]])</f>
        <v>295719.9240009659</v>
      </c>
      <c r="J174" s="14">
        <f ca="1">IF(Amortization[[#This Row],[closing
balance]]&gt;0,LastRow-ROW(),0)</f>
        <v>189</v>
      </c>
    </row>
    <row r="175" spans="2:10" ht="15" customHeight="1" x14ac:dyDescent="0.25">
      <c r="B175" s="11">
        <f>ROWS($B$4:B175)</f>
        <v>172</v>
      </c>
      <c r="C175" s="15">
        <f ca="1">IF(ValuesEntered,IF(Amortization[[#This Row],['#]]&lt;=DurationOfLoan,IF(ROW()-ROW(Amortization[[#Headers],[payment
date]])=1,LoanStart,IF(I174&gt;0,EDATE(C174,1),"")),""),"")</f>
        <v>50175</v>
      </c>
      <c r="D175" s="10">
        <f ca="1">IF(ROW()-ROW(Amortization[[#Headers],[opening
balance]])=1,LoanAmount,IF(Amortization[[#This Row],[payment
date]]="",0,INDEX(Amortization[], ROW()-4,8)))</f>
        <v>295719.9240009659</v>
      </c>
      <c r="E175" s="10">
        <f ca="1">IF(ValuesEntered,IF(ROW()-ROW(Amortization[[#Headers],[interest]])=1,-IPMT(InterestRate/12,1,DurationOfLoan-ROWS($C$4:C175)+1,Amortization[[#This Row],[opening
balance]]),IFERROR(-IPMT(InterestRate/12,1,Amortization[[#This Row],['#
remaining]],D176),0)),0)</f>
        <v>1535.4024121706527</v>
      </c>
      <c r="F175" s="10">
        <f ca="1">IFERROR(IF(AND(ValuesEntered,Amortization[[#This Row],[payment
date]]&lt;&gt;""),-PPMT(InterestRate/12,1,DurationOfLoan-ROWS($C$4:C175)+1,Amortization[[#This Row],[opening
balance]]),""),0)</f>
        <v>922.66086420053682</v>
      </c>
      <c r="G175" s="10">
        <f ca="1">IF(Amortization[[#This Row],[payment
date]]="",0,PropertyTaxAmount)</f>
        <v>375</v>
      </c>
      <c r="H175" s="10">
        <f ca="1">IF(Amortization[[#This Row],[payment
date]]="",0,Amortization[[#This Row],[interest]]+Amortization[[#This Row],[principal]]+Amortization[[#This Row],[property
tax]])</f>
        <v>2833.0632763711897</v>
      </c>
      <c r="I175" s="10">
        <f ca="1">IF(Amortization[[#This Row],[payment
date]]="",0,Amortization[[#This Row],[opening
balance]]-Amortization[[#This Row],[principal]])</f>
        <v>294797.26313676534</v>
      </c>
      <c r="J175" s="14">
        <f ca="1">IF(Amortization[[#This Row],[closing
balance]]&gt;0,LastRow-ROW(),0)</f>
        <v>188</v>
      </c>
    </row>
    <row r="176" spans="2:10" ht="15" customHeight="1" x14ac:dyDescent="0.25">
      <c r="B176" s="11">
        <f>ROWS($B$4:B176)</f>
        <v>173</v>
      </c>
      <c r="C176" s="15">
        <f ca="1">IF(ValuesEntered,IF(Amortization[[#This Row],['#]]&lt;=DurationOfLoan,IF(ROW()-ROW(Amortization[[#Headers],[payment
date]])=1,LoanStart,IF(I175&gt;0,EDATE(C175,1),"")),""),"")</f>
        <v>50206</v>
      </c>
      <c r="D176" s="10">
        <f ca="1">IF(ROW()-ROW(Amortization[[#Headers],[opening
balance]])=1,LoanAmount,IF(Amortization[[#This Row],[payment
date]]="",0,INDEX(Amortization[], ROW()-4,8)))</f>
        <v>294797.26313676534</v>
      </c>
      <c r="E176" s="10">
        <f ca="1">IF(ValuesEntered,IF(ROW()-ROW(Amortization[[#Headers],[interest]])=1,-IPMT(InterestRate/12,1,DurationOfLoan-ROWS($C$4:C176)+1,Amortization[[#This Row],[opening
balance]]),IFERROR(-IPMT(InterestRate/12,1,Amortization[[#This Row],['#
remaining]],D177),0)),0)</f>
        <v>1530.5718580584917</v>
      </c>
      <c r="F176" s="10">
        <f ca="1">IFERROR(IF(AND(ValuesEntered,Amortization[[#This Row],[payment
date]]&lt;&gt;""),-PPMT(InterestRate/12,1,DurationOfLoan-ROWS($C$4:C176)+1,Amortization[[#This Row],[opening
balance]]),""),0)</f>
        <v>927.46638953491424</v>
      </c>
      <c r="G176" s="10">
        <f ca="1">IF(Amortization[[#This Row],[payment
date]]="",0,PropertyTaxAmount)</f>
        <v>375</v>
      </c>
      <c r="H176" s="10">
        <f ca="1">IF(Amortization[[#This Row],[payment
date]]="",0,Amortization[[#This Row],[interest]]+Amortization[[#This Row],[principal]]+Amortization[[#This Row],[property
tax]])</f>
        <v>2833.0382475934057</v>
      </c>
      <c r="I176" s="10">
        <f ca="1">IF(Amortization[[#This Row],[payment
date]]="",0,Amortization[[#This Row],[opening
balance]]-Amortization[[#This Row],[principal]])</f>
        <v>293869.7967472304</v>
      </c>
      <c r="J176" s="14">
        <f ca="1">IF(Amortization[[#This Row],[closing
balance]]&gt;0,LastRow-ROW(),0)</f>
        <v>187</v>
      </c>
    </row>
    <row r="177" spans="2:10" ht="15" customHeight="1" x14ac:dyDescent="0.25">
      <c r="B177" s="11">
        <f>ROWS($B$4:B177)</f>
        <v>174</v>
      </c>
      <c r="C177" s="15">
        <f ca="1">IF(ValuesEntered,IF(Amortization[[#This Row],['#]]&lt;=DurationOfLoan,IF(ROW()-ROW(Amortization[[#Headers],[payment
date]])=1,LoanStart,IF(I176&gt;0,EDATE(C176,1),"")),""),"")</f>
        <v>50236</v>
      </c>
      <c r="D177" s="10">
        <f ca="1">IF(ROW()-ROW(Amortization[[#Headers],[opening
balance]])=1,LoanAmount,IF(Amortization[[#This Row],[payment
date]]="",0,INDEX(Amortization[], ROW()-4,8)))</f>
        <v>293869.7967472304</v>
      </c>
      <c r="E177" s="10">
        <f ca="1">IF(ValuesEntered,IF(ROW()-ROW(Amortization[[#Headers],[interest]])=1,-IPMT(InterestRate/12,1,DurationOfLoan-ROWS($C$4:C177)+1,Amortization[[#This Row],[opening
balance]]),IFERROR(-IPMT(InterestRate/12,1,Amortization[[#This Row],['#
remaining]],D178),0)),0)</f>
        <v>1525.7161448103298</v>
      </c>
      <c r="F177" s="10">
        <f ca="1">IFERROR(IF(AND(ValuesEntered,Amortization[[#This Row],[payment
date]]&lt;&gt;""),-PPMT(InterestRate/12,1,DurationOfLoan-ROWS($C$4:C177)+1,Amortization[[#This Row],[opening
balance]]),""),0)</f>
        <v>932.29694364707541</v>
      </c>
      <c r="G177" s="10">
        <f ca="1">IF(Amortization[[#This Row],[payment
date]]="",0,PropertyTaxAmount)</f>
        <v>375</v>
      </c>
      <c r="H177" s="10">
        <f ca="1">IF(Amortization[[#This Row],[payment
date]]="",0,Amortization[[#This Row],[interest]]+Amortization[[#This Row],[principal]]+Amortization[[#This Row],[property
tax]])</f>
        <v>2833.013088457405</v>
      </c>
      <c r="I177" s="10">
        <f ca="1">IF(Amortization[[#This Row],[payment
date]]="",0,Amortization[[#This Row],[opening
balance]]-Amortization[[#This Row],[principal]])</f>
        <v>292937.49980358331</v>
      </c>
      <c r="J177" s="14">
        <f ca="1">IF(Amortization[[#This Row],[closing
balance]]&gt;0,LastRow-ROW(),0)</f>
        <v>186</v>
      </c>
    </row>
    <row r="178" spans="2:10" ht="15" customHeight="1" x14ac:dyDescent="0.25">
      <c r="B178" s="11">
        <f>ROWS($B$4:B178)</f>
        <v>175</v>
      </c>
      <c r="C178" s="15">
        <f ca="1">IF(ValuesEntered,IF(Amortization[[#This Row],['#]]&lt;=DurationOfLoan,IF(ROW()-ROW(Amortization[[#Headers],[payment
date]])=1,LoanStart,IF(I177&gt;0,EDATE(C177,1),"")),""),"")</f>
        <v>50267</v>
      </c>
      <c r="D178" s="10">
        <f ca="1">IF(ROW()-ROW(Amortization[[#Headers],[opening
balance]])=1,LoanAmount,IF(Amortization[[#This Row],[payment
date]]="",0,INDEX(Amortization[], ROW()-4,8)))</f>
        <v>292937.49980358331</v>
      </c>
      <c r="E178" s="10">
        <f ca="1">IF(ValuesEntered,IF(ROW()-ROW(Amortization[[#Headers],[interest]])=1,-IPMT(InterestRate/12,1,DurationOfLoan-ROWS($C$4:C178)+1,Amortization[[#This Row],[opening
balance]]),IFERROR(-IPMT(InterestRate/12,1,Amortization[[#This Row],['#
remaining]],D179),0)),0)</f>
        <v>1520.8351413890005</v>
      </c>
      <c r="F178" s="10">
        <f ca="1">IFERROR(IF(AND(ValuesEntered,Amortization[[#This Row],[payment
date]]&lt;&gt;""),-PPMT(InterestRate/12,1,DurationOfLoan-ROWS($C$4:C178)+1,Amortization[[#This Row],[opening
balance]]),""),0)</f>
        <v>937.15265689523721</v>
      </c>
      <c r="G178" s="10">
        <f ca="1">IF(Amortization[[#This Row],[payment
date]]="",0,PropertyTaxAmount)</f>
        <v>375</v>
      </c>
      <c r="H178" s="10">
        <f ca="1">IF(Amortization[[#This Row],[payment
date]]="",0,Amortization[[#This Row],[interest]]+Amortization[[#This Row],[principal]]+Amortization[[#This Row],[property
tax]])</f>
        <v>2832.9877982842377</v>
      </c>
      <c r="I178" s="10">
        <f ca="1">IF(Amortization[[#This Row],[payment
date]]="",0,Amortization[[#This Row],[opening
balance]]-Amortization[[#This Row],[principal]])</f>
        <v>292000.34714668809</v>
      </c>
      <c r="J178" s="14">
        <f ca="1">IF(Amortization[[#This Row],[closing
balance]]&gt;0,LastRow-ROW(),0)</f>
        <v>185</v>
      </c>
    </row>
    <row r="179" spans="2:10" ht="15" customHeight="1" x14ac:dyDescent="0.25">
      <c r="B179" s="11">
        <f>ROWS($B$4:B179)</f>
        <v>176</v>
      </c>
      <c r="C179" s="15">
        <f ca="1">IF(ValuesEntered,IF(Amortization[[#This Row],['#]]&lt;=DurationOfLoan,IF(ROW()-ROW(Amortization[[#Headers],[payment
date]])=1,LoanStart,IF(I178&gt;0,EDATE(C178,1),"")),""),"")</f>
        <v>50298</v>
      </c>
      <c r="D179" s="10">
        <f ca="1">IF(ROW()-ROW(Amortization[[#Headers],[opening
balance]])=1,LoanAmount,IF(Amortization[[#This Row],[payment
date]]="",0,INDEX(Amortization[], ROW()-4,8)))</f>
        <v>292000.34714668809</v>
      </c>
      <c r="E179" s="10">
        <f ca="1">IF(ValuesEntered,IF(ROW()-ROW(Amortization[[#Headers],[interest]])=1,-IPMT(InterestRate/12,1,DurationOfLoan-ROWS($C$4:C179)+1,Amortization[[#This Row],[opening
balance]]),IFERROR(-IPMT(InterestRate/12,1,Amortization[[#This Row],['#
remaining]],D180),0)),0)</f>
        <v>1515.9287160748518</v>
      </c>
      <c r="F179" s="10">
        <f ca="1">IFERROR(IF(AND(ValuesEntered,Amortization[[#This Row],[payment
date]]&lt;&gt;""),-PPMT(InterestRate/12,1,DurationOfLoan-ROWS($C$4:C179)+1,Amortization[[#This Row],[opening
balance]]),""),0)</f>
        <v>942.03366031656651</v>
      </c>
      <c r="G179" s="10">
        <f ca="1">IF(Amortization[[#This Row],[payment
date]]="",0,PropertyTaxAmount)</f>
        <v>375</v>
      </c>
      <c r="H179" s="10">
        <f ca="1">IF(Amortization[[#This Row],[payment
date]]="",0,Amortization[[#This Row],[interest]]+Amortization[[#This Row],[principal]]+Amortization[[#This Row],[property
tax]])</f>
        <v>2832.9623763914183</v>
      </c>
      <c r="I179" s="10">
        <f ca="1">IF(Amortization[[#This Row],[payment
date]]="",0,Amortization[[#This Row],[opening
balance]]-Amortization[[#This Row],[principal]])</f>
        <v>291058.31348637154</v>
      </c>
      <c r="J179" s="14">
        <f ca="1">IF(Amortization[[#This Row],[closing
balance]]&gt;0,LastRow-ROW(),0)</f>
        <v>184</v>
      </c>
    </row>
    <row r="180" spans="2:10" ht="15" customHeight="1" x14ac:dyDescent="0.25">
      <c r="B180" s="11">
        <f>ROWS($B$4:B180)</f>
        <v>177</v>
      </c>
      <c r="C180" s="15">
        <f ca="1">IF(ValuesEntered,IF(Amortization[[#This Row],['#]]&lt;=DurationOfLoan,IF(ROW()-ROW(Amortization[[#Headers],[payment
date]])=1,LoanStart,IF(I179&gt;0,EDATE(C179,1),"")),""),"")</f>
        <v>50328</v>
      </c>
      <c r="D180" s="10">
        <f ca="1">IF(ROW()-ROW(Amortization[[#Headers],[opening
balance]])=1,LoanAmount,IF(Amortization[[#This Row],[payment
date]]="",0,INDEX(Amortization[], ROW()-4,8)))</f>
        <v>291058.31348637154</v>
      </c>
      <c r="E180" s="10">
        <f ca="1">IF(ValuesEntered,IF(ROW()-ROW(Amortization[[#Headers],[interest]])=1,-IPMT(InterestRate/12,1,DurationOfLoan-ROWS($C$4:C180)+1,Amortization[[#This Row],[opening
balance]]),IFERROR(-IPMT(InterestRate/12,1,Amortization[[#This Row],['#
remaining]],D181),0)),0)</f>
        <v>1510.9967364621918</v>
      </c>
      <c r="F180" s="10">
        <f ca="1">IFERROR(IF(AND(ValuesEntered,Amortization[[#This Row],[payment
date]]&lt;&gt;""),-PPMT(InterestRate/12,1,DurationOfLoan-ROWS($C$4:C180)+1,Amortization[[#This Row],[opening
balance]]),""),0)</f>
        <v>946.94008563071532</v>
      </c>
      <c r="G180" s="10">
        <f ca="1">IF(Amortization[[#This Row],[payment
date]]="",0,PropertyTaxAmount)</f>
        <v>375</v>
      </c>
      <c r="H180" s="10">
        <f ca="1">IF(Amortization[[#This Row],[payment
date]]="",0,Amortization[[#This Row],[interest]]+Amortization[[#This Row],[principal]]+Amortization[[#This Row],[property
tax]])</f>
        <v>2832.9368220929073</v>
      </c>
      <c r="I180" s="10">
        <f ca="1">IF(Amortization[[#This Row],[payment
date]]="",0,Amortization[[#This Row],[opening
balance]]-Amortization[[#This Row],[principal]])</f>
        <v>290111.37340074085</v>
      </c>
      <c r="J180" s="14">
        <f ca="1">IF(Amortization[[#This Row],[closing
balance]]&gt;0,LastRow-ROW(),0)</f>
        <v>183</v>
      </c>
    </row>
    <row r="181" spans="2:10" ht="15" customHeight="1" x14ac:dyDescent="0.25">
      <c r="B181" s="11">
        <f>ROWS($B$4:B181)</f>
        <v>178</v>
      </c>
      <c r="C181" s="15">
        <f ca="1">IF(ValuesEntered,IF(Amortization[[#This Row],['#]]&lt;=DurationOfLoan,IF(ROW()-ROW(Amortization[[#Headers],[payment
date]])=1,LoanStart,IF(I180&gt;0,EDATE(C180,1),"")),""),"")</f>
        <v>50359</v>
      </c>
      <c r="D181" s="10">
        <f ca="1">IF(ROW()-ROW(Amortization[[#Headers],[opening
balance]])=1,LoanAmount,IF(Amortization[[#This Row],[payment
date]]="",0,INDEX(Amortization[], ROW()-4,8)))</f>
        <v>290111.37340074085</v>
      </c>
      <c r="E181" s="10">
        <f ca="1">IF(ValuesEntered,IF(ROW()-ROW(Amortization[[#Headers],[interest]])=1,-IPMT(InterestRate/12,1,DurationOfLoan-ROWS($C$4:C181)+1,Amortization[[#This Row],[opening
balance]]),IFERROR(-IPMT(InterestRate/12,1,Amortization[[#This Row],['#
remaining]],D182),0)),0)</f>
        <v>1506.0390694557159</v>
      </c>
      <c r="F181" s="10">
        <f ca="1">IFERROR(IF(AND(ValuesEntered,Amortization[[#This Row],[payment
date]]&lt;&gt;""),-PPMT(InterestRate/12,1,DurationOfLoan-ROWS($C$4:C181)+1,Amortization[[#This Row],[opening
balance]]),""),0)</f>
        <v>951.87206524337546</v>
      </c>
      <c r="G181" s="10">
        <f ca="1">IF(Amortization[[#This Row],[payment
date]]="",0,PropertyTaxAmount)</f>
        <v>375</v>
      </c>
      <c r="H181" s="10">
        <f ca="1">IF(Amortization[[#This Row],[payment
date]]="",0,Amortization[[#This Row],[interest]]+Amortization[[#This Row],[principal]]+Amortization[[#This Row],[property
tax]])</f>
        <v>2832.9111346990912</v>
      </c>
      <c r="I181" s="10">
        <f ca="1">IF(Amortization[[#This Row],[payment
date]]="",0,Amortization[[#This Row],[opening
balance]]-Amortization[[#This Row],[principal]])</f>
        <v>289159.50133549748</v>
      </c>
      <c r="J181" s="14">
        <f ca="1">IF(Amortization[[#This Row],[closing
balance]]&gt;0,LastRow-ROW(),0)</f>
        <v>182</v>
      </c>
    </row>
    <row r="182" spans="2:10" ht="15" customHeight="1" x14ac:dyDescent="0.25">
      <c r="B182" s="11">
        <f>ROWS($B$4:B182)</f>
        <v>179</v>
      </c>
      <c r="C182" s="15">
        <f ca="1">IF(ValuesEntered,IF(Amortization[[#This Row],['#]]&lt;=DurationOfLoan,IF(ROW()-ROW(Amortization[[#Headers],[payment
date]])=1,LoanStart,IF(I181&gt;0,EDATE(C181,1),"")),""),"")</f>
        <v>50389</v>
      </c>
      <c r="D182" s="10">
        <f ca="1">IF(ROW()-ROW(Amortization[[#Headers],[opening
balance]])=1,LoanAmount,IF(Amortization[[#This Row],[payment
date]]="",0,INDEX(Amortization[], ROW()-4,8)))</f>
        <v>289159.50133549748</v>
      </c>
      <c r="E182" s="10">
        <f ca="1">IF(ValuesEntered,IF(ROW()-ROW(Amortization[[#Headers],[interest]])=1,-IPMT(InterestRate/12,1,DurationOfLoan-ROWS($C$4:C182)+1,Amortization[[#This Row],[opening
balance]]),IFERROR(-IPMT(InterestRate/12,1,Amortization[[#This Row],['#
remaining]],D183),0)),0)</f>
        <v>1501.0555812669147</v>
      </c>
      <c r="F182" s="10">
        <f ca="1">IFERROR(IF(AND(ValuesEntered,Amortization[[#This Row],[payment
date]]&lt;&gt;""),-PPMT(InterestRate/12,1,DurationOfLoan-ROWS($C$4:C182)+1,Amortization[[#This Row],[opening
balance]]),""),0)</f>
        <v>956.8297322498513</v>
      </c>
      <c r="G182" s="10">
        <f ca="1">IF(Amortization[[#This Row],[payment
date]]="",0,PropertyTaxAmount)</f>
        <v>375</v>
      </c>
      <c r="H182" s="10">
        <f ca="1">IF(Amortization[[#This Row],[payment
date]]="",0,Amortization[[#This Row],[interest]]+Amortization[[#This Row],[principal]]+Amortization[[#This Row],[property
tax]])</f>
        <v>2832.885313516766</v>
      </c>
      <c r="I182" s="10">
        <f ca="1">IF(Amortization[[#This Row],[payment
date]]="",0,Amortization[[#This Row],[opening
balance]]-Amortization[[#This Row],[principal]])</f>
        <v>288202.67160324764</v>
      </c>
      <c r="J182" s="14">
        <f ca="1">IF(Amortization[[#This Row],[closing
balance]]&gt;0,LastRow-ROW(),0)</f>
        <v>181</v>
      </c>
    </row>
    <row r="183" spans="2:10" ht="15" customHeight="1" x14ac:dyDescent="0.25">
      <c r="B183" s="11">
        <f>ROWS($B$4:B183)</f>
        <v>180</v>
      </c>
      <c r="C183" s="15">
        <f ca="1">IF(ValuesEntered,IF(Amortization[[#This Row],['#]]&lt;=DurationOfLoan,IF(ROW()-ROW(Amortization[[#Headers],[payment
date]])=1,LoanStart,IF(I182&gt;0,EDATE(C182,1),"")),""),"")</f>
        <v>50420</v>
      </c>
      <c r="D183" s="10">
        <f ca="1">IF(ROW()-ROW(Amortization[[#Headers],[opening
balance]])=1,LoanAmount,IF(Amortization[[#This Row],[payment
date]]="",0,INDEX(Amortization[], ROW()-4,8)))</f>
        <v>288202.67160324764</v>
      </c>
      <c r="E183" s="10">
        <f ca="1">IF(ValuesEntered,IF(ROW()-ROW(Amortization[[#Headers],[interest]])=1,-IPMT(InterestRate/12,1,DurationOfLoan-ROWS($C$4:C183)+1,Amortization[[#This Row],[opening
balance]]),IFERROR(-IPMT(InterestRate/12,1,Amortization[[#This Row],['#
remaining]],D184),0)),0)</f>
        <v>1496.0461374104634</v>
      </c>
      <c r="F183" s="10">
        <f ca="1">IFERROR(IF(AND(ValuesEntered,Amortization[[#This Row],[payment
date]]&lt;&gt;""),-PPMT(InterestRate/12,1,DurationOfLoan-ROWS($C$4:C183)+1,Amortization[[#This Row],[opening
balance]]),""),0)</f>
        <v>961.81322043865293</v>
      </c>
      <c r="G183" s="10">
        <f ca="1">IF(Amortization[[#This Row],[payment
date]]="",0,PropertyTaxAmount)</f>
        <v>375</v>
      </c>
      <c r="H183" s="10">
        <f ca="1">IF(Amortization[[#This Row],[payment
date]]="",0,Amortization[[#This Row],[interest]]+Amortization[[#This Row],[principal]]+Amortization[[#This Row],[property
tax]])</f>
        <v>2832.8593578491163</v>
      </c>
      <c r="I183" s="10">
        <f ca="1">IF(Amortization[[#This Row],[payment
date]]="",0,Amortization[[#This Row],[opening
balance]]-Amortization[[#This Row],[principal]])</f>
        <v>287240.85838280898</v>
      </c>
      <c r="J183" s="14">
        <f ca="1">IF(Amortization[[#This Row],[closing
balance]]&gt;0,LastRow-ROW(),0)</f>
        <v>180</v>
      </c>
    </row>
    <row r="184" spans="2:10" ht="15" customHeight="1" x14ac:dyDescent="0.25">
      <c r="B184" s="11">
        <f>ROWS($B$4:B184)</f>
        <v>181</v>
      </c>
      <c r="C184" s="15">
        <f ca="1">IF(ValuesEntered,IF(Amortization[[#This Row],['#]]&lt;=DurationOfLoan,IF(ROW()-ROW(Amortization[[#Headers],[payment
date]])=1,LoanStart,IF(I183&gt;0,EDATE(C183,1),"")),""),"")</f>
        <v>50451</v>
      </c>
      <c r="D184" s="10">
        <f ca="1">IF(ROW()-ROW(Amortization[[#Headers],[opening
balance]])=1,LoanAmount,IF(Amortization[[#This Row],[payment
date]]="",0,INDEX(Amortization[], ROW()-4,8)))</f>
        <v>287240.85838280898</v>
      </c>
      <c r="E184" s="10">
        <f ca="1">IF(ValuesEntered,IF(ROW()-ROW(Amortization[[#Headers],[interest]])=1,-IPMT(InterestRate/12,1,DurationOfLoan-ROWS($C$4:C184)+1,Amortization[[#This Row],[opening
balance]]),IFERROR(-IPMT(InterestRate/12,1,Amortization[[#This Row],['#
remaining]],D185),0)),0)</f>
        <v>1491.0106027005932</v>
      </c>
      <c r="F184" s="10">
        <f ca="1">IFERROR(IF(AND(ValuesEntered,Amortization[[#This Row],[payment
date]]&lt;&gt;""),-PPMT(InterestRate/12,1,DurationOfLoan-ROWS($C$4:C184)+1,Amortization[[#This Row],[opening
balance]]),""),0)</f>
        <v>966.82266429510412</v>
      </c>
      <c r="G184" s="10">
        <f ca="1">IF(Amortization[[#This Row],[payment
date]]="",0,PropertyTaxAmount)</f>
        <v>375</v>
      </c>
      <c r="H184" s="10">
        <f ca="1">IF(Amortization[[#This Row],[payment
date]]="",0,Amortization[[#This Row],[interest]]+Amortization[[#This Row],[principal]]+Amortization[[#This Row],[property
tax]])</f>
        <v>2832.8332669956972</v>
      </c>
      <c r="I184" s="10">
        <f ca="1">IF(Amortization[[#This Row],[payment
date]]="",0,Amortization[[#This Row],[opening
balance]]-Amortization[[#This Row],[principal]])</f>
        <v>286274.03571851389</v>
      </c>
      <c r="J184" s="14">
        <f ca="1">IF(Amortization[[#This Row],[closing
balance]]&gt;0,LastRow-ROW(),0)</f>
        <v>179</v>
      </c>
    </row>
    <row r="185" spans="2:10" ht="15" customHeight="1" x14ac:dyDescent="0.25">
      <c r="B185" s="11">
        <f>ROWS($B$4:B185)</f>
        <v>182</v>
      </c>
      <c r="C185" s="15">
        <f ca="1">IF(ValuesEntered,IF(Amortization[[#This Row],['#]]&lt;=DurationOfLoan,IF(ROW()-ROW(Amortization[[#Headers],[payment
date]])=1,LoanStart,IF(I184&gt;0,EDATE(C184,1),"")),""),"")</f>
        <v>50479</v>
      </c>
      <c r="D185" s="10">
        <f ca="1">IF(ROW()-ROW(Amortization[[#Headers],[opening
balance]])=1,LoanAmount,IF(Amortization[[#This Row],[payment
date]]="",0,INDEX(Amortization[], ROW()-4,8)))</f>
        <v>286274.03571851389</v>
      </c>
      <c r="E185" s="10">
        <f ca="1">IF(ValuesEntered,IF(ROW()-ROW(Amortization[[#Headers],[interest]])=1,-IPMT(InterestRate/12,1,DurationOfLoan-ROWS($C$4:C185)+1,Amortization[[#This Row],[opening
balance]]),IFERROR(-IPMT(InterestRate/12,1,Amortization[[#This Row],['#
remaining]],D186),0)),0)</f>
        <v>1485.9488412474423</v>
      </c>
      <c r="F185" s="10">
        <f ca="1">IFERROR(IF(AND(ValuesEntered,Amortization[[#This Row],[payment
date]]&lt;&gt;""),-PPMT(InterestRate/12,1,DurationOfLoan-ROWS($C$4:C185)+1,Amortization[[#This Row],[opening
balance]]),""),0)</f>
        <v>971.85819900497438</v>
      </c>
      <c r="G185" s="10">
        <f ca="1">IF(Amortization[[#This Row],[payment
date]]="",0,PropertyTaxAmount)</f>
        <v>375</v>
      </c>
      <c r="H185" s="10">
        <f ca="1">IF(Amortization[[#This Row],[payment
date]]="",0,Amortization[[#This Row],[interest]]+Amortization[[#This Row],[principal]]+Amortization[[#This Row],[property
tax]])</f>
        <v>2832.8070402524168</v>
      </c>
      <c r="I185" s="10">
        <f ca="1">IF(Amortization[[#This Row],[payment
date]]="",0,Amortization[[#This Row],[opening
balance]]-Amortization[[#This Row],[principal]])</f>
        <v>285302.17751950893</v>
      </c>
      <c r="J185" s="14">
        <f ca="1">IF(Amortization[[#This Row],[closing
balance]]&gt;0,LastRow-ROW(),0)</f>
        <v>178</v>
      </c>
    </row>
    <row r="186" spans="2:10" ht="15" customHeight="1" x14ac:dyDescent="0.25">
      <c r="B186" s="11">
        <f>ROWS($B$4:B186)</f>
        <v>183</v>
      </c>
      <c r="C186" s="15">
        <f ca="1">IF(ValuesEntered,IF(Amortization[[#This Row],['#]]&lt;=DurationOfLoan,IF(ROW()-ROW(Amortization[[#Headers],[payment
date]])=1,LoanStart,IF(I185&gt;0,EDATE(C185,1),"")),""),"")</f>
        <v>50510</v>
      </c>
      <c r="D186" s="10">
        <f ca="1">IF(ROW()-ROW(Amortization[[#Headers],[opening
balance]])=1,LoanAmount,IF(Amortization[[#This Row],[payment
date]]="",0,INDEX(Amortization[], ROW()-4,8)))</f>
        <v>285302.17751950893</v>
      </c>
      <c r="E186" s="10">
        <f ca="1">IF(ValuesEntered,IF(ROW()-ROW(Amortization[[#Headers],[interest]])=1,-IPMT(InterestRate/12,1,DurationOfLoan-ROWS($C$4:C186)+1,Amortization[[#This Row],[opening
balance]]),IFERROR(-IPMT(InterestRate/12,1,Amortization[[#This Row],['#
remaining]],D187),0)),0)</f>
        <v>1480.8607164533896</v>
      </c>
      <c r="F186" s="10">
        <f ca="1">IFERROR(IF(AND(ValuesEntered,Amortization[[#This Row],[payment
date]]&lt;&gt;""),-PPMT(InterestRate/12,1,DurationOfLoan-ROWS($C$4:C186)+1,Amortization[[#This Row],[opening
balance]]),""),0)</f>
        <v>976.91996045812516</v>
      </c>
      <c r="G186" s="10">
        <f ca="1">IF(Amortization[[#This Row],[payment
date]]="",0,PropertyTaxAmount)</f>
        <v>375</v>
      </c>
      <c r="H186" s="10">
        <f ca="1">IF(Amortization[[#This Row],[payment
date]]="",0,Amortization[[#This Row],[interest]]+Amortization[[#This Row],[principal]]+Amortization[[#This Row],[property
tax]])</f>
        <v>2832.780676911515</v>
      </c>
      <c r="I186" s="10">
        <f ca="1">IF(Amortization[[#This Row],[payment
date]]="",0,Amortization[[#This Row],[opening
balance]]-Amortization[[#This Row],[principal]])</f>
        <v>284325.25755905081</v>
      </c>
      <c r="J186" s="14">
        <f ca="1">IF(Amortization[[#This Row],[closing
balance]]&gt;0,LastRow-ROW(),0)</f>
        <v>177</v>
      </c>
    </row>
    <row r="187" spans="2:10" ht="15" customHeight="1" x14ac:dyDescent="0.25">
      <c r="B187" s="11">
        <f>ROWS($B$4:B187)</f>
        <v>184</v>
      </c>
      <c r="C187" s="15">
        <f ca="1">IF(ValuesEntered,IF(Amortization[[#This Row],['#]]&lt;=DurationOfLoan,IF(ROW()-ROW(Amortization[[#Headers],[payment
date]])=1,LoanStart,IF(I186&gt;0,EDATE(C186,1),"")),""),"")</f>
        <v>50540</v>
      </c>
      <c r="D187" s="10">
        <f ca="1">IF(ROW()-ROW(Amortization[[#Headers],[opening
balance]])=1,LoanAmount,IF(Amortization[[#This Row],[payment
date]]="",0,INDEX(Amortization[], ROW()-4,8)))</f>
        <v>284325.25755905081</v>
      </c>
      <c r="E187" s="10">
        <f ca="1">IF(ValuesEntered,IF(ROW()-ROW(Amortization[[#Headers],[interest]])=1,-IPMT(InterestRate/12,1,DurationOfLoan-ROWS($C$4:C187)+1,Amortization[[#This Row],[opening
balance]]),IFERROR(-IPMT(InterestRate/12,1,Amortization[[#This Row],['#
remaining]],D188),0)),0)</f>
        <v>1475.7460910093678</v>
      </c>
      <c r="F187" s="10">
        <f ca="1">IFERROR(IF(AND(ValuesEntered,Amortization[[#This Row],[payment
date]]&lt;&gt;""),-PPMT(InterestRate/12,1,DurationOfLoan-ROWS($C$4:C187)+1,Amortization[[#This Row],[opening
balance]]),""),0)</f>
        <v>982.00808525217803</v>
      </c>
      <c r="G187" s="10">
        <f ca="1">IF(Amortization[[#This Row],[payment
date]]="",0,PropertyTaxAmount)</f>
        <v>375</v>
      </c>
      <c r="H187" s="10">
        <f ca="1">IF(Amortization[[#This Row],[payment
date]]="",0,Amortization[[#This Row],[interest]]+Amortization[[#This Row],[principal]]+Amortization[[#This Row],[property
tax]])</f>
        <v>2832.7541762615456</v>
      </c>
      <c r="I187" s="10">
        <f ca="1">IF(Amortization[[#This Row],[payment
date]]="",0,Amortization[[#This Row],[opening
balance]]-Amortization[[#This Row],[principal]])</f>
        <v>283343.24947379861</v>
      </c>
      <c r="J187" s="14">
        <f ca="1">IF(Amortization[[#This Row],[closing
balance]]&gt;0,LastRow-ROW(),0)</f>
        <v>176</v>
      </c>
    </row>
    <row r="188" spans="2:10" ht="15" customHeight="1" x14ac:dyDescent="0.25">
      <c r="B188" s="11">
        <f>ROWS($B$4:B188)</f>
        <v>185</v>
      </c>
      <c r="C188" s="15">
        <f ca="1">IF(ValuesEntered,IF(Amortization[[#This Row],['#]]&lt;=DurationOfLoan,IF(ROW()-ROW(Amortization[[#Headers],[payment
date]])=1,LoanStart,IF(I187&gt;0,EDATE(C187,1),"")),""),"")</f>
        <v>50571</v>
      </c>
      <c r="D188" s="10">
        <f ca="1">IF(ROW()-ROW(Amortization[[#Headers],[opening
balance]])=1,LoanAmount,IF(Amortization[[#This Row],[payment
date]]="",0,INDEX(Amortization[], ROW()-4,8)))</f>
        <v>283343.24947379861</v>
      </c>
      <c r="E188" s="10">
        <f ca="1">IF(ValuesEntered,IF(ROW()-ROW(Amortization[[#Headers],[interest]])=1,-IPMT(InterestRate/12,1,DurationOfLoan-ROWS($C$4:C188)+1,Amortization[[#This Row],[opening
balance]]),IFERROR(-IPMT(InterestRate/12,1,Amortization[[#This Row],['#
remaining]],D189),0)),0)</f>
        <v>1470.6048268911584</v>
      </c>
      <c r="F188" s="10">
        <f ca="1">IFERROR(IF(AND(ValuesEntered,Amortization[[#This Row],[payment
date]]&lt;&gt;""),-PPMT(InterestRate/12,1,DurationOfLoan-ROWS($C$4:C188)+1,Amortization[[#This Row],[opening
balance]]),""),0)</f>
        <v>987.12271069619976</v>
      </c>
      <c r="G188" s="10">
        <f ca="1">IF(Amortization[[#This Row],[payment
date]]="",0,PropertyTaxAmount)</f>
        <v>375</v>
      </c>
      <c r="H188" s="10">
        <f ca="1">IF(Amortization[[#This Row],[payment
date]]="",0,Amortization[[#This Row],[interest]]+Amortization[[#This Row],[principal]]+Amortization[[#This Row],[property
tax]])</f>
        <v>2832.7275375873583</v>
      </c>
      <c r="I188" s="10">
        <f ca="1">IF(Amortization[[#This Row],[payment
date]]="",0,Amortization[[#This Row],[opening
balance]]-Amortization[[#This Row],[principal]])</f>
        <v>282356.12676310242</v>
      </c>
      <c r="J188" s="14">
        <f ca="1">IF(Amortization[[#This Row],[closing
balance]]&gt;0,LastRow-ROW(),0)</f>
        <v>175</v>
      </c>
    </row>
    <row r="189" spans="2:10" ht="15" customHeight="1" x14ac:dyDescent="0.25">
      <c r="B189" s="11">
        <f>ROWS($B$4:B189)</f>
        <v>186</v>
      </c>
      <c r="C189" s="15">
        <f ca="1">IF(ValuesEntered,IF(Amortization[[#This Row],['#]]&lt;=DurationOfLoan,IF(ROW()-ROW(Amortization[[#Headers],[payment
date]])=1,LoanStart,IF(I188&gt;0,EDATE(C188,1),"")),""),"")</f>
        <v>50601</v>
      </c>
      <c r="D189" s="10">
        <f ca="1">IF(ROW()-ROW(Amortization[[#Headers],[opening
balance]])=1,LoanAmount,IF(Amortization[[#This Row],[payment
date]]="",0,INDEX(Amortization[], ROW()-4,8)))</f>
        <v>282356.12676310242</v>
      </c>
      <c r="E189" s="10">
        <f ca="1">IF(ValuesEntered,IF(ROW()-ROW(Amortization[[#Headers],[interest]])=1,-IPMT(InterestRate/12,1,DurationOfLoan-ROWS($C$4:C189)+1,Amortization[[#This Row],[opening
balance]]),IFERROR(-IPMT(InterestRate/12,1,Amortization[[#This Row],['#
remaining]],D190),0)),0)</f>
        <v>1465.4367853556669</v>
      </c>
      <c r="F189" s="10">
        <f ca="1">IFERROR(IF(AND(ValuesEntered,Amortization[[#This Row],[payment
date]]&lt;&gt;""),-PPMT(InterestRate/12,1,DurationOfLoan-ROWS($C$4:C189)+1,Amortization[[#This Row],[opening
balance]]),""),0)</f>
        <v>992.26397481440927</v>
      </c>
      <c r="G189" s="10">
        <f ca="1">IF(Amortization[[#This Row],[payment
date]]="",0,PropertyTaxAmount)</f>
        <v>375</v>
      </c>
      <c r="H189" s="10">
        <f ca="1">IF(Amortization[[#This Row],[payment
date]]="",0,Amortization[[#This Row],[interest]]+Amortization[[#This Row],[principal]]+Amortization[[#This Row],[property
tax]])</f>
        <v>2832.7007601700761</v>
      </c>
      <c r="I189" s="10">
        <f ca="1">IF(Amortization[[#This Row],[payment
date]]="",0,Amortization[[#This Row],[opening
balance]]-Amortization[[#This Row],[principal]])</f>
        <v>281363.86278828804</v>
      </c>
      <c r="J189" s="14">
        <f ca="1">IF(Amortization[[#This Row],[closing
balance]]&gt;0,LastRow-ROW(),0)</f>
        <v>174</v>
      </c>
    </row>
    <row r="190" spans="2:10" ht="15" customHeight="1" x14ac:dyDescent="0.25">
      <c r="B190" s="11">
        <f>ROWS($B$4:B190)</f>
        <v>187</v>
      </c>
      <c r="C190" s="15">
        <f ca="1">IF(ValuesEntered,IF(Amortization[[#This Row],['#]]&lt;=DurationOfLoan,IF(ROW()-ROW(Amortization[[#Headers],[payment
date]])=1,LoanStart,IF(I189&gt;0,EDATE(C189,1),"")),""),"")</f>
        <v>50632</v>
      </c>
      <c r="D190" s="10">
        <f ca="1">IF(ROW()-ROW(Amortization[[#Headers],[opening
balance]])=1,LoanAmount,IF(Amortization[[#This Row],[payment
date]]="",0,INDEX(Amortization[], ROW()-4,8)))</f>
        <v>281363.86278828804</v>
      </c>
      <c r="E190" s="10">
        <f ca="1">IF(ValuesEntered,IF(ROW()-ROW(Amortization[[#Headers],[interest]])=1,-IPMT(InterestRate/12,1,DurationOfLoan-ROWS($C$4:C190)+1,Amortization[[#This Row],[opening
balance]]),IFERROR(-IPMT(InterestRate/12,1,Amortization[[#This Row],['#
remaining]],D191),0)),0)</f>
        <v>1460.2418269371776</v>
      </c>
      <c r="F190" s="10">
        <f ca="1">IFERROR(IF(AND(ValuesEntered,Amortization[[#This Row],[payment
date]]&lt;&gt;""),-PPMT(InterestRate/12,1,DurationOfLoan-ROWS($C$4:C190)+1,Amortization[[#This Row],[opening
balance]]),""),0)</f>
        <v>997.43201634990078</v>
      </c>
      <c r="G190" s="10">
        <f ca="1">IF(Amortization[[#This Row],[payment
date]]="",0,PropertyTaxAmount)</f>
        <v>375</v>
      </c>
      <c r="H190" s="10">
        <f ca="1">IF(Amortization[[#This Row],[payment
date]]="",0,Amortization[[#This Row],[interest]]+Amortization[[#This Row],[principal]]+Amortization[[#This Row],[property
tax]])</f>
        <v>2832.6738432870784</v>
      </c>
      <c r="I190" s="10">
        <f ca="1">IF(Amortization[[#This Row],[payment
date]]="",0,Amortization[[#This Row],[opening
balance]]-Amortization[[#This Row],[principal]])</f>
        <v>280366.43077193812</v>
      </c>
      <c r="J190" s="14">
        <f ca="1">IF(Amortization[[#This Row],[closing
balance]]&gt;0,LastRow-ROW(),0)</f>
        <v>173</v>
      </c>
    </row>
    <row r="191" spans="2:10" ht="15" customHeight="1" x14ac:dyDescent="0.25">
      <c r="B191" s="11">
        <f>ROWS($B$4:B191)</f>
        <v>188</v>
      </c>
      <c r="C191" s="15">
        <f ca="1">IF(ValuesEntered,IF(Amortization[[#This Row],['#]]&lt;=DurationOfLoan,IF(ROW()-ROW(Amortization[[#Headers],[payment
date]])=1,LoanStart,IF(I190&gt;0,EDATE(C190,1),"")),""),"")</f>
        <v>50663</v>
      </c>
      <c r="D191" s="10">
        <f ca="1">IF(ROW()-ROW(Amortization[[#Headers],[opening
balance]])=1,LoanAmount,IF(Amortization[[#This Row],[payment
date]]="",0,INDEX(Amortization[], ROW()-4,8)))</f>
        <v>280366.43077193812</v>
      </c>
      <c r="E191" s="10">
        <f ca="1">IF(ValuesEntered,IF(ROW()-ROW(Amortization[[#Headers],[interest]])=1,-IPMT(InterestRate/12,1,DurationOfLoan-ROWS($C$4:C191)+1,Amortization[[#This Row],[opening
balance]]),IFERROR(-IPMT(InterestRate/12,1,Amortization[[#This Row],['#
remaining]],D192),0)),0)</f>
        <v>1455.0198114435921</v>
      </c>
      <c r="F191" s="10">
        <f ca="1">IFERROR(IF(AND(ValuesEntered,Amortization[[#This Row],[payment
date]]&lt;&gt;""),-PPMT(InterestRate/12,1,DurationOfLoan-ROWS($C$4:C191)+1,Amortization[[#This Row],[opening
balance]]),""),0)</f>
        <v>1002.62697476839</v>
      </c>
      <c r="G191" s="10">
        <f ca="1">IF(Amortization[[#This Row],[payment
date]]="",0,PropertyTaxAmount)</f>
        <v>375</v>
      </c>
      <c r="H191" s="10">
        <f ca="1">IF(Amortization[[#This Row],[payment
date]]="",0,Amortization[[#This Row],[interest]]+Amortization[[#This Row],[principal]]+Amortization[[#This Row],[property
tax]])</f>
        <v>2832.6467862119821</v>
      </c>
      <c r="I191" s="10">
        <f ca="1">IF(Amortization[[#This Row],[payment
date]]="",0,Amortization[[#This Row],[opening
balance]]-Amortization[[#This Row],[principal]])</f>
        <v>279363.8037971697</v>
      </c>
      <c r="J191" s="14">
        <f ca="1">IF(Amortization[[#This Row],[closing
balance]]&gt;0,LastRow-ROW(),0)</f>
        <v>172</v>
      </c>
    </row>
    <row r="192" spans="2:10" ht="15" customHeight="1" x14ac:dyDescent="0.25">
      <c r="B192" s="11">
        <f>ROWS($B$4:B192)</f>
        <v>189</v>
      </c>
      <c r="C192" s="15">
        <f ca="1">IF(ValuesEntered,IF(Amortization[[#This Row],['#]]&lt;=DurationOfLoan,IF(ROW()-ROW(Amortization[[#Headers],[payment
date]])=1,LoanStart,IF(I191&gt;0,EDATE(C191,1),"")),""),"")</f>
        <v>50693</v>
      </c>
      <c r="D192" s="10">
        <f ca="1">IF(ROW()-ROW(Amortization[[#Headers],[opening
balance]])=1,LoanAmount,IF(Amortization[[#This Row],[payment
date]]="",0,INDEX(Amortization[], ROW()-4,8)))</f>
        <v>279363.8037971697</v>
      </c>
      <c r="E192" s="10">
        <f ca="1">IF(ValuesEntered,IF(ROW()-ROW(Amortization[[#Headers],[interest]])=1,-IPMT(InterestRate/12,1,DurationOfLoan-ROWS($C$4:C192)+1,Amortization[[#This Row],[opening
balance]]),IFERROR(-IPMT(InterestRate/12,1,Amortization[[#This Row],['#
remaining]],D193),0)),0)</f>
        <v>1449.7705979526445</v>
      </c>
      <c r="F192" s="10">
        <f ca="1">IFERROR(IF(AND(ValuesEntered,Amortization[[#This Row],[payment
date]]&lt;&gt;""),-PPMT(InterestRate/12,1,DurationOfLoan-ROWS($C$4:C192)+1,Amortization[[#This Row],[opening
balance]]),""),0)</f>
        <v>1007.8489902619754</v>
      </c>
      <c r="G192" s="10">
        <f ca="1">IF(Amortization[[#This Row],[payment
date]]="",0,PropertyTaxAmount)</f>
        <v>375</v>
      </c>
      <c r="H192" s="10">
        <f ca="1">IF(Amortization[[#This Row],[payment
date]]="",0,Amortization[[#This Row],[interest]]+Amortization[[#This Row],[principal]]+Amortization[[#This Row],[property
tax]])</f>
        <v>2832.6195882146199</v>
      </c>
      <c r="I192" s="10">
        <f ca="1">IF(Amortization[[#This Row],[payment
date]]="",0,Amortization[[#This Row],[opening
balance]]-Amortization[[#This Row],[principal]])</f>
        <v>278355.95480690774</v>
      </c>
      <c r="J192" s="14">
        <f ca="1">IF(Amortization[[#This Row],[closing
balance]]&gt;0,LastRow-ROW(),0)</f>
        <v>171</v>
      </c>
    </row>
    <row r="193" spans="2:10" ht="15" customHeight="1" x14ac:dyDescent="0.25">
      <c r="B193" s="11">
        <f>ROWS($B$4:B193)</f>
        <v>190</v>
      </c>
      <c r="C193" s="15">
        <f ca="1">IF(ValuesEntered,IF(Amortization[[#This Row],['#]]&lt;=DurationOfLoan,IF(ROW()-ROW(Amortization[[#Headers],[payment
date]])=1,LoanStart,IF(I192&gt;0,EDATE(C192,1),"")),""),"")</f>
        <v>50724</v>
      </c>
      <c r="D193" s="10">
        <f ca="1">IF(ROW()-ROW(Amortization[[#Headers],[opening
balance]])=1,LoanAmount,IF(Amortization[[#This Row],[payment
date]]="",0,INDEX(Amortization[], ROW()-4,8)))</f>
        <v>278355.95480690774</v>
      </c>
      <c r="E193" s="10">
        <f ca="1">IF(ValuesEntered,IF(ROW()-ROW(Amortization[[#Headers],[interest]])=1,-IPMT(InterestRate/12,1,DurationOfLoan-ROWS($C$4:C193)+1,Amortization[[#This Row],[opening
balance]]),IFERROR(-IPMT(InterestRate/12,1,Amortization[[#This Row],['#
remaining]],D194),0)),0)</f>
        <v>1444.4940448080979</v>
      </c>
      <c r="F193" s="10">
        <f ca="1">IFERROR(IF(AND(ValuesEntered,Amortization[[#This Row],[payment
date]]&lt;&gt;""),-PPMT(InterestRate/12,1,DurationOfLoan-ROWS($C$4:C193)+1,Amortization[[#This Row],[opening
balance]]),""),0)</f>
        <v>1013.0982037529232</v>
      </c>
      <c r="G193" s="10">
        <f ca="1">IF(Amortization[[#This Row],[payment
date]]="",0,PropertyTaxAmount)</f>
        <v>375</v>
      </c>
      <c r="H193" s="10">
        <f ca="1">IF(Amortization[[#This Row],[payment
date]]="",0,Amortization[[#This Row],[interest]]+Amortization[[#This Row],[principal]]+Amortization[[#This Row],[property
tax]])</f>
        <v>2832.5922485610208</v>
      </c>
      <c r="I193" s="10">
        <f ca="1">IF(Amortization[[#This Row],[payment
date]]="",0,Amortization[[#This Row],[opening
balance]]-Amortization[[#This Row],[principal]])</f>
        <v>277342.8566031548</v>
      </c>
      <c r="J193" s="14">
        <f ca="1">IF(Amortization[[#This Row],[closing
balance]]&gt;0,LastRow-ROW(),0)</f>
        <v>170</v>
      </c>
    </row>
    <row r="194" spans="2:10" ht="15" customHeight="1" x14ac:dyDescent="0.25">
      <c r="B194" s="11">
        <f>ROWS($B$4:B194)</f>
        <v>191</v>
      </c>
      <c r="C194" s="15">
        <f ca="1">IF(ValuesEntered,IF(Amortization[[#This Row],['#]]&lt;=DurationOfLoan,IF(ROW()-ROW(Amortization[[#Headers],[payment
date]])=1,LoanStart,IF(I193&gt;0,EDATE(C193,1),"")),""),"")</f>
        <v>50754</v>
      </c>
      <c r="D194" s="10">
        <f ca="1">IF(ROW()-ROW(Amortization[[#Headers],[opening
balance]])=1,LoanAmount,IF(Amortization[[#This Row],[payment
date]]="",0,INDEX(Amortization[], ROW()-4,8)))</f>
        <v>277342.8566031548</v>
      </c>
      <c r="E194" s="10">
        <f ca="1">IF(ValuesEntered,IF(ROW()-ROW(Amortization[[#Headers],[interest]])=1,-IPMT(InterestRate/12,1,DurationOfLoan-ROWS($C$4:C194)+1,Amortization[[#This Row],[opening
balance]]),IFERROR(-IPMT(InterestRate/12,1,Amortization[[#This Row],['#
remaining]],D195),0)),0)</f>
        <v>1439.1900096159236</v>
      </c>
      <c r="F194" s="10">
        <f ca="1">IFERROR(IF(AND(ValuesEntered,Amortization[[#This Row],[payment
date]]&lt;&gt;""),-PPMT(InterestRate/12,1,DurationOfLoan-ROWS($C$4:C194)+1,Amortization[[#This Row],[opening
balance]]),""),0)</f>
        <v>1018.3747568974695</v>
      </c>
      <c r="G194" s="10">
        <f ca="1">IF(Amortization[[#This Row],[payment
date]]="",0,PropertyTaxAmount)</f>
        <v>375</v>
      </c>
      <c r="H194" s="10">
        <f ca="1">IF(Amortization[[#This Row],[payment
date]]="",0,Amortization[[#This Row],[interest]]+Amortization[[#This Row],[principal]]+Amortization[[#This Row],[property
tax]])</f>
        <v>2832.5647665133929</v>
      </c>
      <c r="I194" s="10">
        <f ca="1">IF(Amortization[[#This Row],[payment
date]]="",0,Amortization[[#This Row],[opening
balance]]-Amortization[[#This Row],[principal]])</f>
        <v>276324.48184625735</v>
      </c>
      <c r="J194" s="14">
        <f ca="1">IF(Amortization[[#This Row],[closing
balance]]&gt;0,LastRow-ROW(),0)</f>
        <v>169</v>
      </c>
    </row>
    <row r="195" spans="2:10" ht="15" customHeight="1" x14ac:dyDescent="0.25">
      <c r="B195" s="11">
        <f>ROWS($B$4:B195)</f>
        <v>192</v>
      </c>
      <c r="C195" s="15">
        <f ca="1">IF(ValuesEntered,IF(Amortization[[#This Row],['#]]&lt;=DurationOfLoan,IF(ROW()-ROW(Amortization[[#Headers],[payment
date]])=1,LoanStart,IF(I194&gt;0,EDATE(C194,1),"")),""),"")</f>
        <v>50785</v>
      </c>
      <c r="D195" s="10">
        <f ca="1">IF(ROW()-ROW(Amortization[[#Headers],[opening
balance]])=1,LoanAmount,IF(Amortization[[#This Row],[payment
date]]="",0,INDEX(Amortization[], ROW()-4,8)))</f>
        <v>276324.48184625735</v>
      </c>
      <c r="E195" s="10">
        <f ca="1">IF(ValuesEntered,IF(ROW()-ROW(Amortization[[#Headers],[interest]])=1,-IPMT(InterestRate/12,1,DurationOfLoan-ROWS($C$4:C195)+1,Amortization[[#This Row],[opening
balance]]),IFERROR(-IPMT(InterestRate/12,1,Amortization[[#This Row],['#
remaining]],D196),0)),0)</f>
        <v>1433.8583492404568</v>
      </c>
      <c r="F195" s="10">
        <f ca="1">IFERROR(IF(AND(ValuesEntered,Amortization[[#This Row],[payment
date]]&lt;&gt;""),-PPMT(InterestRate/12,1,DurationOfLoan-ROWS($C$4:C195)+1,Amortization[[#This Row],[opening
balance]]),""),0)</f>
        <v>1023.6787920896437</v>
      </c>
      <c r="G195" s="10">
        <f ca="1">IF(Amortization[[#This Row],[payment
date]]="",0,PropertyTaxAmount)</f>
        <v>375</v>
      </c>
      <c r="H195" s="10">
        <f ca="1">IF(Amortization[[#This Row],[payment
date]]="",0,Amortization[[#This Row],[interest]]+Amortization[[#This Row],[principal]]+Amortization[[#This Row],[property
tax]])</f>
        <v>2832.5371413301004</v>
      </c>
      <c r="I195" s="10">
        <f ca="1">IF(Amortization[[#This Row],[payment
date]]="",0,Amortization[[#This Row],[opening
balance]]-Amortization[[#This Row],[principal]])</f>
        <v>275300.80305416771</v>
      </c>
      <c r="J195" s="14">
        <f ca="1">IF(Amortization[[#This Row],[closing
balance]]&gt;0,LastRow-ROW(),0)</f>
        <v>168</v>
      </c>
    </row>
    <row r="196" spans="2:10" ht="15" customHeight="1" x14ac:dyDescent="0.25">
      <c r="B196" s="11">
        <f>ROWS($B$4:B196)</f>
        <v>193</v>
      </c>
      <c r="C196" s="15">
        <f ca="1">IF(ValuesEntered,IF(Amortization[[#This Row],['#]]&lt;=DurationOfLoan,IF(ROW()-ROW(Amortization[[#Headers],[payment
date]])=1,LoanStart,IF(I195&gt;0,EDATE(C195,1),"")),""),"")</f>
        <v>50816</v>
      </c>
      <c r="D196" s="10">
        <f ca="1">IF(ROW()-ROW(Amortization[[#Headers],[opening
balance]])=1,LoanAmount,IF(Amortization[[#This Row],[payment
date]]="",0,INDEX(Amortization[], ROW()-4,8)))</f>
        <v>275300.80305416771</v>
      </c>
      <c r="E196" s="10">
        <f ca="1">IF(ValuesEntered,IF(ROW()-ROW(Amortization[[#Headers],[interest]])=1,-IPMT(InterestRate/12,1,DurationOfLoan-ROWS($C$4:C196)+1,Amortization[[#This Row],[opening
balance]]),IFERROR(-IPMT(InterestRate/12,1,Amortization[[#This Row],['#
remaining]],D197),0)),0)</f>
        <v>1428.4989198005344</v>
      </c>
      <c r="F196" s="10">
        <f ca="1">IFERROR(IF(AND(ValuesEntered,Amortization[[#This Row],[payment
date]]&lt;&gt;""),-PPMT(InterestRate/12,1,DurationOfLoan-ROWS($C$4:C196)+1,Amortization[[#This Row],[opening
balance]]),""),0)</f>
        <v>1029.0104524651108</v>
      </c>
      <c r="G196" s="10">
        <f ca="1">IF(Amortization[[#This Row],[payment
date]]="",0,PropertyTaxAmount)</f>
        <v>375</v>
      </c>
      <c r="H196" s="10">
        <f ca="1">IF(Amortization[[#This Row],[payment
date]]="",0,Amortization[[#This Row],[interest]]+Amortization[[#This Row],[principal]]+Amortization[[#This Row],[property
tax]])</f>
        <v>2832.5093722656452</v>
      </c>
      <c r="I196" s="10">
        <f ca="1">IF(Amortization[[#This Row],[payment
date]]="",0,Amortization[[#This Row],[opening
balance]]-Amortization[[#This Row],[principal]])</f>
        <v>274271.79260170262</v>
      </c>
      <c r="J196" s="14">
        <f ca="1">IF(Amortization[[#This Row],[closing
balance]]&gt;0,LastRow-ROW(),0)</f>
        <v>167</v>
      </c>
    </row>
    <row r="197" spans="2:10" ht="15" customHeight="1" x14ac:dyDescent="0.25">
      <c r="B197" s="11">
        <f>ROWS($B$4:B197)</f>
        <v>194</v>
      </c>
      <c r="C197" s="15">
        <f ca="1">IF(ValuesEntered,IF(Amortization[[#This Row],['#]]&lt;=DurationOfLoan,IF(ROW()-ROW(Amortization[[#Headers],[payment
date]])=1,LoanStart,IF(I196&gt;0,EDATE(C196,1),"")),""),"")</f>
        <v>50844</v>
      </c>
      <c r="D197" s="10">
        <f ca="1">IF(ROW()-ROW(Amortization[[#Headers],[opening
balance]])=1,LoanAmount,IF(Amortization[[#This Row],[payment
date]]="",0,INDEX(Amortization[], ROW()-4,8)))</f>
        <v>274271.79260170262</v>
      </c>
      <c r="E197" s="10">
        <f ca="1">IF(ValuesEntered,IF(ROW()-ROW(Amortization[[#Headers],[interest]])=1,-IPMT(InterestRate/12,1,DurationOfLoan-ROWS($C$4:C197)+1,Amortization[[#This Row],[opening
balance]]),IFERROR(-IPMT(InterestRate/12,1,Amortization[[#This Row],['#
remaining]],D198),0)),0)</f>
        <v>1423.1115766656123</v>
      </c>
      <c r="F197" s="10">
        <f ca="1">IFERROR(IF(AND(ValuesEntered,Amortization[[#This Row],[payment
date]]&lt;&gt;""),-PPMT(InterestRate/12,1,DurationOfLoan-ROWS($C$4:C197)+1,Amortization[[#This Row],[opening
balance]]),""),0)</f>
        <v>1034.3698819050333</v>
      </c>
      <c r="G197" s="10">
        <f ca="1">IF(Amortization[[#This Row],[payment
date]]="",0,PropertyTaxAmount)</f>
        <v>375</v>
      </c>
      <c r="H197" s="10">
        <f ca="1">IF(Amortization[[#This Row],[payment
date]]="",0,Amortization[[#This Row],[interest]]+Amortization[[#This Row],[principal]]+Amortization[[#This Row],[property
tax]])</f>
        <v>2832.4814585706454</v>
      </c>
      <c r="I197" s="10">
        <f ca="1">IF(Amortization[[#This Row],[payment
date]]="",0,Amortization[[#This Row],[opening
balance]]-Amortization[[#This Row],[principal]])</f>
        <v>273237.42271979759</v>
      </c>
      <c r="J197" s="14">
        <f ca="1">IF(Amortization[[#This Row],[closing
balance]]&gt;0,LastRow-ROW(),0)</f>
        <v>166</v>
      </c>
    </row>
    <row r="198" spans="2:10" ht="15" customHeight="1" x14ac:dyDescent="0.25">
      <c r="B198" s="11">
        <f>ROWS($B$4:B198)</f>
        <v>195</v>
      </c>
      <c r="C198" s="15">
        <f ca="1">IF(ValuesEntered,IF(Amortization[[#This Row],['#]]&lt;=DurationOfLoan,IF(ROW()-ROW(Amortization[[#Headers],[payment
date]])=1,LoanStart,IF(I197&gt;0,EDATE(C197,1),"")),""),"")</f>
        <v>50875</v>
      </c>
      <c r="D198" s="10">
        <f ca="1">IF(ROW()-ROW(Amortization[[#Headers],[opening
balance]])=1,LoanAmount,IF(Amortization[[#This Row],[payment
date]]="",0,INDEX(Amortization[], ROW()-4,8)))</f>
        <v>273237.42271979759</v>
      </c>
      <c r="E198" s="10">
        <f ca="1">IF(ValuesEntered,IF(ROW()-ROW(Amortization[[#Headers],[interest]])=1,-IPMT(InterestRate/12,1,DurationOfLoan-ROWS($C$4:C198)+1,Amortization[[#This Row],[opening
balance]]),IFERROR(-IPMT(InterestRate/12,1,Amortization[[#This Row],['#
remaining]],D199),0)),0)</f>
        <v>1417.6961744518626</v>
      </c>
      <c r="F198" s="10">
        <f ca="1">IFERROR(IF(AND(ValuesEntered,Amortization[[#This Row],[payment
date]]&lt;&gt;""),-PPMT(InterestRate/12,1,DurationOfLoan-ROWS($C$4:C198)+1,Amortization[[#This Row],[opening
balance]]),""),0)</f>
        <v>1039.7572250399553</v>
      </c>
      <c r="G198" s="10">
        <f ca="1">IF(Amortization[[#This Row],[payment
date]]="",0,PropertyTaxAmount)</f>
        <v>375</v>
      </c>
      <c r="H198" s="10">
        <f ca="1">IF(Amortization[[#This Row],[payment
date]]="",0,Amortization[[#This Row],[interest]]+Amortization[[#This Row],[principal]]+Amortization[[#This Row],[property
tax]])</f>
        <v>2832.4533994918179</v>
      </c>
      <c r="I198" s="10">
        <f ca="1">IF(Amortization[[#This Row],[payment
date]]="",0,Amortization[[#This Row],[opening
balance]]-Amortization[[#This Row],[principal]])</f>
        <v>272197.66549475765</v>
      </c>
      <c r="J198" s="14">
        <f ca="1">IF(Amortization[[#This Row],[closing
balance]]&gt;0,LastRow-ROW(),0)</f>
        <v>165</v>
      </c>
    </row>
    <row r="199" spans="2:10" ht="15" customHeight="1" x14ac:dyDescent="0.25">
      <c r="B199" s="11">
        <f>ROWS($B$4:B199)</f>
        <v>196</v>
      </c>
      <c r="C199" s="15">
        <f ca="1">IF(ValuesEntered,IF(Amortization[[#This Row],['#]]&lt;=DurationOfLoan,IF(ROW()-ROW(Amortization[[#Headers],[payment
date]])=1,LoanStart,IF(I198&gt;0,EDATE(C198,1),"")),""),"")</f>
        <v>50905</v>
      </c>
      <c r="D199" s="10">
        <f ca="1">IF(ROW()-ROW(Amortization[[#Headers],[opening
balance]])=1,LoanAmount,IF(Amortization[[#This Row],[payment
date]]="",0,INDEX(Amortization[], ROW()-4,8)))</f>
        <v>272197.66549475765</v>
      </c>
      <c r="E199" s="10">
        <f ca="1">IF(ValuesEntered,IF(ROW()-ROW(Amortization[[#Headers],[interest]])=1,-IPMT(InterestRate/12,1,DurationOfLoan-ROWS($C$4:C199)+1,Amortization[[#This Row],[opening
balance]]),IFERROR(-IPMT(InterestRate/12,1,Amortization[[#This Row],['#
remaining]],D200),0)),0)</f>
        <v>1412.2525670182497</v>
      </c>
      <c r="F199" s="10">
        <f ca="1">IFERROR(IF(AND(ValuesEntered,Amortization[[#This Row],[payment
date]]&lt;&gt;""),-PPMT(InterestRate/12,1,DurationOfLoan-ROWS($C$4:C199)+1,Amortization[[#This Row],[opening
balance]]),""),0)</f>
        <v>1045.1726272537053</v>
      </c>
      <c r="G199" s="10">
        <f ca="1">IF(Amortization[[#This Row],[payment
date]]="",0,PropertyTaxAmount)</f>
        <v>375</v>
      </c>
      <c r="H199" s="10">
        <f ca="1">IF(Amortization[[#This Row],[payment
date]]="",0,Amortization[[#This Row],[interest]]+Amortization[[#This Row],[principal]]+Amortization[[#This Row],[property
tax]])</f>
        <v>2832.4251942719548</v>
      </c>
      <c r="I199" s="10">
        <f ca="1">IF(Amortization[[#This Row],[payment
date]]="",0,Amortization[[#This Row],[opening
balance]]-Amortization[[#This Row],[principal]])</f>
        <v>271152.49286750396</v>
      </c>
      <c r="J199" s="14">
        <f ca="1">IF(Amortization[[#This Row],[closing
balance]]&gt;0,LastRow-ROW(),0)</f>
        <v>164</v>
      </c>
    </row>
    <row r="200" spans="2:10" ht="15" customHeight="1" x14ac:dyDescent="0.25">
      <c r="B200" s="11">
        <f>ROWS($B$4:B200)</f>
        <v>197</v>
      </c>
      <c r="C200" s="15">
        <f ca="1">IF(ValuesEntered,IF(Amortization[[#This Row],['#]]&lt;=DurationOfLoan,IF(ROW()-ROW(Amortization[[#Headers],[payment
date]])=1,LoanStart,IF(I199&gt;0,EDATE(C199,1),"")),""),"")</f>
        <v>50936</v>
      </c>
      <c r="D200" s="10">
        <f ca="1">IF(ROW()-ROW(Amortization[[#Headers],[opening
balance]])=1,LoanAmount,IF(Amortization[[#This Row],[payment
date]]="",0,INDEX(Amortization[], ROW()-4,8)))</f>
        <v>271152.49286750396</v>
      </c>
      <c r="E200" s="10">
        <f ca="1">IF(ValuesEntered,IF(ROW()-ROW(Amortization[[#Headers],[interest]])=1,-IPMT(InterestRate/12,1,DurationOfLoan-ROWS($C$4:C200)+1,Amortization[[#This Row],[opening
balance]]),IFERROR(-IPMT(InterestRate/12,1,Amortization[[#This Row],['#
remaining]],D201),0)),0)</f>
        <v>1406.7806074625864</v>
      </c>
      <c r="F200" s="10">
        <f ca="1">IFERROR(IF(AND(ValuesEntered,Amortization[[#This Row],[payment
date]]&lt;&gt;""),-PPMT(InterestRate/12,1,DurationOfLoan-ROWS($C$4:C200)+1,Amortization[[#This Row],[opening
balance]]),""),0)</f>
        <v>1050.6162346873184</v>
      </c>
      <c r="G200" s="10">
        <f ca="1">IF(Amortization[[#This Row],[payment
date]]="",0,PropertyTaxAmount)</f>
        <v>375</v>
      </c>
      <c r="H200" s="10">
        <f ca="1">IF(Amortization[[#This Row],[payment
date]]="",0,Amortization[[#This Row],[interest]]+Amortization[[#This Row],[principal]]+Amortization[[#This Row],[property
tax]])</f>
        <v>2832.3968421499048</v>
      </c>
      <c r="I200" s="10">
        <f ca="1">IF(Amortization[[#This Row],[payment
date]]="",0,Amortization[[#This Row],[opening
balance]]-Amortization[[#This Row],[principal]])</f>
        <v>270101.87663281662</v>
      </c>
      <c r="J200" s="14">
        <f ca="1">IF(Amortization[[#This Row],[closing
balance]]&gt;0,LastRow-ROW(),0)</f>
        <v>163</v>
      </c>
    </row>
    <row r="201" spans="2:10" ht="15" customHeight="1" x14ac:dyDescent="0.25">
      <c r="B201" s="11">
        <f>ROWS($B$4:B201)</f>
        <v>198</v>
      </c>
      <c r="C201" s="15">
        <f ca="1">IF(ValuesEntered,IF(Amortization[[#This Row],['#]]&lt;=DurationOfLoan,IF(ROW()-ROW(Amortization[[#Headers],[payment
date]])=1,LoanStart,IF(I200&gt;0,EDATE(C200,1),"")),""),"")</f>
        <v>50966</v>
      </c>
      <c r="D201" s="10">
        <f ca="1">IF(ROW()-ROW(Amortization[[#Headers],[opening
balance]])=1,LoanAmount,IF(Amortization[[#This Row],[payment
date]]="",0,INDEX(Amortization[], ROW()-4,8)))</f>
        <v>270101.87663281662</v>
      </c>
      <c r="E201" s="10">
        <f ca="1">IF(ValuesEntered,IF(ROW()-ROW(Amortization[[#Headers],[interest]])=1,-IPMT(InterestRate/12,1,DurationOfLoan-ROWS($C$4:C201)+1,Amortization[[#This Row],[opening
balance]]),IFERROR(-IPMT(InterestRate/12,1,Amortization[[#This Row],['#
remaining]],D202),0)),0)</f>
        <v>1401.2801481175711</v>
      </c>
      <c r="F201" s="10">
        <f ca="1">IFERROR(IF(AND(ValuesEntered,Amortization[[#This Row],[payment
date]]&lt;&gt;""),-PPMT(InterestRate/12,1,DurationOfLoan-ROWS($C$4:C201)+1,Amortization[[#This Row],[opening
balance]]),""),0)</f>
        <v>1056.0881942429812</v>
      </c>
      <c r="G201" s="10">
        <f ca="1">IF(Amortization[[#This Row],[payment
date]]="",0,PropertyTaxAmount)</f>
        <v>375</v>
      </c>
      <c r="H201" s="10">
        <f ca="1">IF(Amortization[[#This Row],[payment
date]]="",0,Amortization[[#This Row],[interest]]+Amortization[[#This Row],[principal]]+Amortization[[#This Row],[property
tax]])</f>
        <v>2832.3683423605526</v>
      </c>
      <c r="I201" s="10">
        <f ca="1">IF(Amortization[[#This Row],[payment
date]]="",0,Amortization[[#This Row],[opening
balance]]-Amortization[[#This Row],[principal]])</f>
        <v>269045.78843857365</v>
      </c>
      <c r="J201" s="14">
        <f ca="1">IF(Amortization[[#This Row],[closing
balance]]&gt;0,LastRow-ROW(),0)</f>
        <v>162</v>
      </c>
    </row>
    <row r="202" spans="2:10" ht="15" customHeight="1" x14ac:dyDescent="0.25">
      <c r="B202" s="11">
        <f>ROWS($B$4:B202)</f>
        <v>199</v>
      </c>
      <c r="C202" s="15">
        <f ca="1">IF(ValuesEntered,IF(Amortization[[#This Row],['#]]&lt;=DurationOfLoan,IF(ROW()-ROW(Amortization[[#Headers],[payment
date]])=1,LoanStart,IF(I201&gt;0,EDATE(C201,1),"")),""),"")</f>
        <v>50997</v>
      </c>
      <c r="D202" s="10">
        <f ca="1">IF(ROW()-ROW(Amortization[[#Headers],[opening
balance]])=1,LoanAmount,IF(Amortization[[#This Row],[payment
date]]="",0,INDEX(Amortization[], ROW()-4,8)))</f>
        <v>269045.78843857365</v>
      </c>
      <c r="E202" s="10">
        <f ca="1">IF(ValuesEntered,IF(ROW()-ROW(Amortization[[#Headers],[interest]])=1,-IPMT(InterestRate/12,1,DurationOfLoan-ROWS($C$4:C202)+1,Amortization[[#This Row],[opening
balance]]),IFERROR(-IPMT(InterestRate/12,1,Amortization[[#This Row],['#
remaining]],D203),0)),0)</f>
        <v>1395.7510405468004</v>
      </c>
      <c r="F202" s="10">
        <f ca="1">IFERROR(IF(AND(ValuesEntered,Amortization[[#This Row],[payment
date]]&lt;&gt;""),-PPMT(InterestRate/12,1,DurationOfLoan-ROWS($C$4:C202)+1,Amortization[[#This Row],[opening
balance]]),""),0)</f>
        <v>1061.588653587997</v>
      </c>
      <c r="G202" s="10">
        <f ca="1">IF(Amortization[[#This Row],[payment
date]]="",0,PropertyTaxAmount)</f>
        <v>375</v>
      </c>
      <c r="H202" s="10">
        <f ca="1">IF(Amortization[[#This Row],[payment
date]]="",0,Amortization[[#This Row],[interest]]+Amortization[[#This Row],[principal]]+Amortization[[#This Row],[property
tax]])</f>
        <v>2832.3396941347974</v>
      </c>
      <c r="I202" s="10">
        <f ca="1">IF(Amortization[[#This Row],[payment
date]]="",0,Amortization[[#This Row],[opening
balance]]-Amortization[[#This Row],[principal]])</f>
        <v>267984.19978498569</v>
      </c>
      <c r="J202" s="14">
        <f ca="1">IF(Amortization[[#This Row],[closing
balance]]&gt;0,LastRow-ROW(),0)</f>
        <v>161</v>
      </c>
    </row>
    <row r="203" spans="2:10" ht="15" customHeight="1" x14ac:dyDescent="0.25">
      <c r="B203" s="11">
        <f>ROWS($B$4:B203)</f>
        <v>200</v>
      </c>
      <c r="C203" s="15">
        <f ca="1">IF(ValuesEntered,IF(Amortization[[#This Row],['#]]&lt;=DurationOfLoan,IF(ROW()-ROW(Amortization[[#Headers],[payment
date]])=1,LoanStart,IF(I202&gt;0,EDATE(C202,1),"")),""),"")</f>
        <v>51028</v>
      </c>
      <c r="D203" s="10">
        <f ca="1">IF(ROW()-ROW(Amortization[[#Headers],[opening
balance]])=1,LoanAmount,IF(Amortization[[#This Row],[payment
date]]="",0,INDEX(Amortization[], ROW()-4,8)))</f>
        <v>267984.19978498569</v>
      </c>
      <c r="E203" s="10">
        <f ca="1">IF(ValuesEntered,IF(ROW()-ROW(Amortization[[#Headers],[interest]])=1,-IPMT(InterestRate/12,1,DurationOfLoan-ROWS($C$4:C203)+1,Amortization[[#This Row],[opening
balance]]),IFERROR(-IPMT(InterestRate/12,1,Amortization[[#This Row],['#
remaining]],D204),0)),0)</f>
        <v>1390.1931355407651</v>
      </c>
      <c r="F203" s="10">
        <f ca="1">IFERROR(IF(AND(ValuesEntered,Amortization[[#This Row],[payment
date]]&lt;&gt;""),-PPMT(InterestRate/12,1,DurationOfLoan-ROWS($C$4:C203)+1,Amortization[[#This Row],[opening
balance]]),""),0)</f>
        <v>1067.117761158768</v>
      </c>
      <c r="G203" s="10">
        <f ca="1">IF(Amortization[[#This Row],[payment
date]]="",0,PropertyTaxAmount)</f>
        <v>375</v>
      </c>
      <c r="H203" s="10">
        <f ca="1">IF(Amortization[[#This Row],[payment
date]]="",0,Amortization[[#This Row],[interest]]+Amortization[[#This Row],[principal]]+Amortization[[#This Row],[property
tax]])</f>
        <v>2832.3108966995333</v>
      </c>
      <c r="I203" s="10">
        <f ca="1">IF(Amortization[[#This Row],[payment
date]]="",0,Amortization[[#This Row],[opening
balance]]-Amortization[[#This Row],[principal]])</f>
        <v>266917.08202382689</v>
      </c>
      <c r="J203" s="14">
        <f ca="1">IF(Amortization[[#This Row],[closing
balance]]&gt;0,LastRow-ROW(),0)</f>
        <v>160</v>
      </c>
    </row>
    <row r="204" spans="2:10" ht="15" customHeight="1" x14ac:dyDescent="0.25">
      <c r="B204" s="11">
        <f>ROWS($B$4:B204)</f>
        <v>201</v>
      </c>
      <c r="C204" s="15">
        <f ca="1">IF(ValuesEntered,IF(Amortization[[#This Row],['#]]&lt;=DurationOfLoan,IF(ROW()-ROW(Amortization[[#Headers],[payment
date]])=1,LoanStart,IF(I203&gt;0,EDATE(C203,1),"")),""),"")</f>
        <v>51058</v>
      </c>
      <c r="D204" s="10">
        <f ca="1">IF(ROW()-ROW(Amortization[[#Headers],[opening
balance]])=1,LoanAmount,IF(Amortization[[#This Row],[payment
date]]="",0,INDEX(Amortization[], ROW()-4,8)))</f>
        <v>266917.08202382689</v>
      </c>
      <c r="E204" s="10">
        <f ca="1">IF(ValuesEntered,IF(ROW()-ROW(Amortization[[#Headers],[interest]])=1,-IPMT(InterestRate/12,1,DurationOfLoan-ROWS($C$4:C204)+1,Amortization[[#This Row],[opening
balance]]),IFERROR(-IPMT(InterestRate/12,1,Amortization[[#This Row],['#
remaining]],D205),0)),0)</f>
        <v>1384.6062831128233</v>
      </c>
      <c r="F204" s="10">
        <f ca="1">IFERROR(IF(AND(ValuesEntered,Amortization[[#This Row],[payment
date]]&lt;&gt;""),-PPMT(InterestRate/12,1,DurationOfLoan-ROWS($C$4:C204)+1,Amortization[[#This Row],[opening
balance]]),""),0)</f>
        <v>1072.675666164803</v>
      </c>
      <c r="G204" s="10">
        <f ca="1">IF(Amortization[[#This Row],[payment
date]]="",0,PropertyTaxAmount)</f>
        <v>375</v>
      </c>
      <c r="H204" s="10">
        <f ca="1">IF(Amortization[[#This Row],[payment
date]]="",0,Amortization[[#This Row],[interest]]+Amortization[[#This Row],[principal]]+Amortization[[#This Row],[property
tax]])</f>
        <v>2832.2819492776262</v>
      </c>
      <c r="I204" s="10">
        <f ca="1">IF(Amortization[[#This Row],[payment
date]]="",0,Amortization[[#This Row],[opening
balance]]-Amortization[[#This Row],[principal]])</f>
        <v>265844.40635766211</v>
      </c>
      <c r="J204" s="14">
        <f ca="1">IF(Amortization[[#This Row],[closing
balance]]&gt;0,LastRow-ROW(),0)</f>
        <v>159</v>
      </c>
    </row>
    <row r="205" spans="2:10" ht="15" customHeight="1" x14ac:dyDescent="0.25">
      <c r="B205" s="11">
        <f>ROWS($B$4:B205)</f>
        <v>202</v>
      </c>
      <c r="C205" s="15">
        <f ca="1">IF(ValuesEntered,IF(Amortization[[#This Row],['#]]&lt;=DurationOfLoan,IF(ROW()-ROW(Amortization[[#Headers],[payment
date]])=1,LoanStart,IF(I204&gt;0,EDATE(C204,1),"")),""),"")</f>
        <v>51089</v>
      </c>
      <c r="D205" s="10">
        <f ca="1">IF(ROW()-ROW(Amortization[[#Headers],[opening
balance]])=1,LoanAmount,IF(Amortization[[#This Row],[payment
date]]="",0,INDEX(Amortization[], ROW()-4,8)))</f>
        <v>265844.40635766211</v>
      </c>
      <c r="E205" s="10">
        <f ca="1">IF(ValuesEntered,IF(ROW()-ROW(Amortization[[#Headers],[interest]])=1,-IPMT(InterestRate/12,1,DurationOfLoan-ROWS($C$4:C205)+1,Amortization[[#This Row],[opening
balance]]),IFERROR(-IPMT(InterestRate/12,1,Amortization[[#This Row],['#
remaining]],D206),0)),0)</f>
        <v>1378.9903324951529</v>
      </c>
      <c r="F205" s="10">
        <f ca="1">IFERROR(IF(AND(ValuesEntered,Amortization[[#This Row],[payment
date]]&lt;&gt;""),-PPMT(InterestRate/12,1,DurationOfLoan-ROWS($C$4:C205)+1,Amortization[[#This Row],[opening
balance]]),""),0)</f>
        <v>1078.2625185927445</v>
      </c>
      <c r="G205" s="10">
        <f ca="1">IF(Amortization[[#This Row],[payment
date]]="",0,PropertyTaxAmount)</f>
        <v>375</v>
      </c>
      <c r="H205" s="10">
        <f ca="1">IF(Amortization[[#This Row],[payment
date]]="",0,Amortization[[#This Row],[interest]]+Amortization[[#This Row],[principal]]+Amortization[[#This Row],[property
tax]])</f>
        <v>2832.2528510878974</v>
      </c>
      <c r="I205" s="10">
        <f ca="1">IF(Amortization[[#This Row],[payment
date]]="",0,Amortization[[#This Row],[opening
balance]]-Amortization[[#This Row],[principal]])</f>
        <v>264766.14383906935</v>
      </c>
      <c r="J205" s="14">
        <f ca="1">IF(Amortization[[#This Row],[closing
balance]]&gt;0,LastRow-ROW(),0)</f>
        <v>158</v>
      </c>
    </row>
    <row r="206" spans="2:10" ht="15" customHeight="1" x14ac:dyDescent="0.25">
      <c r="B206" s="11">
        <f>ROWS($B$4:B206)</f>
        <v>203</v>
      </c>
      <c r="C206" s="15">
        <f ca="1">IF(ValuesEntered,IF(Amortization[[#This Row],['#]]&lt;=DurationOfLoan,IF(ROW()-ROW(Amortization[[#Headers],[payment
date]])=1,LoanStart,IF(I205&gt;0,EDATE(C205,1),"")),""),"")</f>
        <v>51119</v>
      </c>
      <c r="D206" s="10">
        <f ca="1">IF(ROW()-ROW(Amortization[[#Headers],[opening
balance]])=1,LoanAmount,IF(Amortization[[#This Row],[payment
date]]="",0,INDEX(Amortization[], ROW()-4,8)))</f>
        <v>264766.14383906935</v>
      </c>
      <c r="E206" s="10">
        <f ca="1">IF(ValuesEntered,IF(ROW()-ROW(Amortization[[#Headers],[interest]])=1,-IPMT(InterestRate/12,1,DurationOfLoan-ROWS($C$4:C206)+1,Amortization[[#This Row],[opening
balance]]),IFERROR(-IPMT(InterestRate/12,1,Amortization[[#This Row],['#
remaining]],D207),0)),0)</f>
        <v>1373.345132134682</v>
      </c>
      <c r="F206" s="10">
        <f ca="1">IFERROR(IF(AND(ValuesEntered,Amortization[[#This Row],[payment
date]]&lt;&gt;""),-PPMT(InterestRate/12,1,DurationOfLoan-ROWS($C$4:C206)+1,Amortization[[#This Row],[opening
balance]]),""),0)</f>
        <v>1083.8784692104155</v>
      </c>
      <c r="G206" s="10">
        <f ca="1">IF(Amortization[[#This Row],[payment
date]]="",0,PropertyTaxAmount)</f>
        <v>375</v>
      </c>
      <c r="H206" s="10">
        <f ca="1">IF(Amortization[[#This Row],[payment
date]]="",0,Amortization[[#This Row],[interest]]+Amortization[[#This Row],[principal]]+Amortization[[#This Row],[property
tax]])</f>
        <v>2832.2236013450974</v>
      </c>
      <c r="I206" s="10">
        <f ca="1">IF(Amortization[[#This Row],[payment
date]]="",0,Amortization[[#This Row],[opening
balance]]-Amortization[[#This Row],[principal]])</f>
        <v>263682.26536985894</v>
      </c>
      <c r="J206" s="14">
        <f ca="1">IF(Amortization[[#This Row],[closing
balance]]&gt;0,LastRow-ROW(),0)</f>
        <v>157</v>
      </c>
    </row>
    <row r="207" spans="2:10" ht="15" customHeight="1" x14ac:dyDescent="0.25">
      <c r="B207" s="11">
        <f>ROWS($B$4:B207)</f>
        <v>204</v>
      </c>
      <c r="C207" s="15">
        <f ca="1">IF(ValuesEntered,IF(Amortization[[#This Row],['#]]&lt;=DurationOfLoan,IF(ROW()-ROW(Amortization[[#Headers],[payment
date]])=1,LoanStart,IF(I206&gt;0,EDATE(C206,1),"")),""),"")</f>
        <v>51150</v>
      </c>
      <c r="D207" s="10">
        <f ca="1">IF(ROW()-ROW(Amortization[[#Headers],[opening
balance]])=1,LoanAmount,IF(Amortization[[#This Row],[payment
date]]="",0,INDEX(Amortization[], ROW()-4,8)))</f>
        <v>263682.26536985894</v>
      </c>
      <c r="E207" s="10">
        <f ca="1">IF(ValuesEntered,IF(ROW()-ROW(Amortization[[#Headers],[interest]])=1,-IPMT(InterestRate/12,1,DurationOfLoan-ROWS($C$4:C207)+1,Amortization[[#This Row],[opening
balance]]),IFERROR(-IPMT(InterestRate/12,1,Amortization[[#This Row],['#
remaining]],D208),0)),0)</f>
        <v>1367.6705296890004</v>
      </c>
      <c r="F207" s="10">
        <f ca="1">IFERROR(IF(AND(ValuesEntered,Amortization[[#This Row],[payment
date]]&lt;&gt;""),-PPMT(InterestRate/12,1,DurationOfLoan-ROWS($C$4:C207)+1,Amortization[[#This Row],[opening
balance]]),""),0)</f>
        <v>1089.5236695708863</v>
      </c>
      <c r="G207" s="10">
        <f ca="1">IF(Amortization[[#This Row],[payment
date]]="",0,PropertyTaxAmount)</f>
        <v>375</v>
      </c>
      <c r="H207" s="10">
        <f ca="1">IF(Amortization[[#This Row],[payment
date]]="",0,Amortization[[#This Row],[interest]]+Amortization[[#This Row],[principal]]+Amortization[[#This Row],[property
tax]])</f>
        <v>2832.1941992598868</v>
      </c>
      <c r="I207" s="10">
        <f ca="1">IF(Amortization[[#This Row],[payment
date]]="",0,Amortization[[#This Row],[opening
balance]]-Amortization[[#This Row],[principal]])</f>
        <v>262592.74170028808</v>
      </c>
      <c r="J207" s="14">
        <f ca="1">IF(Amortization[[#This Row],[closing
balance]]&gt;0,LastRow-ROW(),0)</f>
        <v>156</v>
      </c>
    </row>
    <row r="208" spans="2:10" ht="15" customHeight="1" x14ac:dyDescent="0.25">
      <c r="B208" s="11">
        <f>ROWS($B$4:B208)</f>
        <v>205</v>
      </c>
      <c r="C208" s="15">
        <f ca="1">IF(ValuesEntered,IF(Amortization[[#This Row],['#]]&lt;=DurationOfLoan,IF(ROW()-ROW(Amortization[[#Headers],[payment
date]])=1,LoanStart,IF(I207&gt;0,EDATE(C207,1),"")),""),"")</f>
        <v>51181</v>
      </c>
      <c r="D208" s="10">
        <f ca="1">IF(ROW()-ROW(Amortization[[#Headers],[opening
balance]])=1,LoanAmount,IF(Amortization[[#This Row],[payment
date]]="",0,INDEX(Amortization[], ROW()-4,8)))</f>
        <v>262592.74170028808</v>
      </c>
      <c r="E208" s="10">
        <f ca="1">IF(ValuesEntered,IF(ROW()-ROW(Amortization[[#Headers],[interest]])=1,-IPMT(InterestRate/12,1,DurationOfLoan-ROWS($C$4:C208)+1,Amortization[[#This Row],[opening
balance]]),IFERROR(-IPMT(InterestRate/12,1,Amortization[[#This Row],['#
remaining]],D209),0)),0)</f>
        <v>1361.9663720222475</v>
      </c>
      <c r="F208" s="10">
        <f ca="1">IFERROR(IF(AND(ValuesEntered,Amortization[[#This Row],[payment
date]]&lt;&gt;""),-PPMT(InterestRate/12,1,DurationOfLoan-ROWS($C$4:C208)+1,Amortization[[#This Row],[opening
balance]]),""),0)</f>
        <v>1095.1982720165679</v>
      </c>
      <c r="G208" s="10">
        <f ca="1">IF(Amortization[[#This Row],[payment
date]]="",0,PropertyTaxAmount)</f>
        <v>375</v>
      </c>
      <c r="H208" s="10">
        <f ca="1">IF(Amortization[[#This Row],[payment
date]]="",0,Amortization[[#This Row],[interest]]+Amortization[[#This Row],[principal]]+Amortization[[#This Row],[property
tax]])</f>
        <v>2832.1646440388154</v>
      </c>
      <c r="I208" s="10">
        <f ca="1">IF(Amortization[[#This Row],[payment
date]]="",0,Amortization[[#This Row],[opening
balance]]-Amortization[[#This Row],[principal]])</f>
        <v>261497.54342827151</v>
      </c>
      <c r="J208" s="14">
        <f ca="1">IF(Amortization[[#This Row],[closing
balance]]&gt;0,LastRow-ROW(),0)</f>
        <v>155</v>
      </c>
    </row>
    <row r="209" spans="2:10" ht="15" customHeight="1" x14ac:dyDescent="0.25">
      <c r="B209" s="11">
        <f>ROWS($B$4:B209)</f>
        <v>206</v>
      </c>
      <c r="C209" s="15">
        <f ca="1">IF(ValuesEntered,IF(Amortization[[#This Row],['#]]&lt;=DurationOfLoan,IF(ROW()-ROW(Amortization[[#Headers],[payment
date]])=1,LoanStart,IF(I208&gt;0,EDATE(C208,1),"")),""),"")</f>
        <v>51210</v>
      </c>
      <c r="D209" s="10">
        <f ca="1">IF(ROW()-ROW(Amortization[[#Headers],[opening
balance]])=1,LoanAmount,IF(Amortization[[#This Row],[payment
date]]="",0,INDEX(Amortization[], ROW()-4,8)))</f>
        <v>261497.54342827151</v>
      </c>
      <c r="E209" s="10">
        <f ca="1">IF(ValuesEntered,IF(ROW()-ROW(Amortization[[#Headers],[interest]])=1,-IPMT(InterestRate/12,1,DurationOfLoan-ROWS($C$4:C209)+1,Amortization[[#This Row],[opening
balance]]),IFERROR(-IPMT(InterestRate/12,1,Amortization[[#This Row],['#
remaining]],D210),0)),0)</f>
        <v>1356.2325052009801</v>
      </c>
      <c r="F209" s="10">
        <f ca="1">IFERROR(IF(AND(ValuesEntered,Amortization[[#This Row],[payment
date]]&lt;&gt;""),-PPMT(InterestRate/12,1,DurationOfLoan-ROWS($C$4:C209)+1,Amortization[[#This Row],[opening
balance]]),""),0)</f>
        <v>1100.9024296833209</v>
      </c>
      <c r="G209" s="10">
        <f ca="1">IF(Amortization[[#This Row],[payment
date]]="",0,PropertyTaxAmount)</f>
        <v>375</v>
      </c>
      <c r="H209" s="10">
        <f ca="1">IF(Amortization[[#This Row],[payment
date]]="",0,Amortization[[#This Row],[interest]]+Amortization[[#This Row],[principal]]+Amortization[[#This Row],[property
tax]])</f>
        <v>2832.1349348843009</v>
      </c>
      <c r="I209" s="10">
        <f ca="1">IF(Amortization[[#This Row],[payment
date]]="",0,Amortization[[#This Row],[opening
balance]]-Amortization[[#This Row],[principal]])</f>
        <v>260396.64099858821</v>
      </c>
      <c r="J209" s="14">
        <f ca="1">IF(Amortization[[#This Row],[closing
balance]]&gt;0,LastRow-ROW(),0)</f>
        <v>154</v>
      </c>
    </row>
    <row r="210" spans="2:10" ht="15" customHeight="1" x14ac:dyDescent="0.25">
      <c r="B210" s="11">
        <f>ROWS($B$4:B210)</f>
        <v>207</v>
      </c>
      <c r="C210" s="15">
        <f ca="1">IF(ValuesEntered,IF(Amortization[[#This Row],['#]]&lt;=DurationOfLoan,IF(ROW()-ROW(Amortization[[#Headers],[payment
date]])=1,LoanStart,IF(I209&gt;0,EDATE(C209,1),"")),""),"")</f>
        <v>51241</v>
      </c>
      <c r="D210" s="10">
        <f ca="1">IF(ROW()-ROW(Amortization[[#Headers],[opening
balance]])=1,LoanAmount,IF(Amortization[[#This Row],[payment
date]]="",0,INDEX(Amortization[], ROW()-4,8)))</f>
        <v>260396.64099858821</v>
      </c>
      <c r="E210" s="10">
        <f ca="1">IF(ValuesEntered,IF(ROW()-ROW(Amortization[[#Headers],[interest]])=1,-IPMT(InterestRate/12,1,DurationOfLoan-ROWS($C$4:C210)+1,Amortization[[#This Row],[opening
balance]]),IFERROR(-IPMT(InterestRate/12,1,Amortization[[#This Row],['#
remaining]],D211),0)),0)</f>
        <v>1350.4687744900189</v>
      </c>
      <c r="F210" s="10">
        <f ca="1">IFERROR(IF(AND(ValuesEntered,Amortization[[#This Row],[payment
date]]&lt;&gt;""),-PPMT(InterestRate/12,1,DurationOfLoan-ROWS($C$4:C210)+1,Amortization[[#This Row],[opening
balance]]),""),0)</f>
        <v>1106.6362965045882</v>
      </c>
      <c r="G210" s="10">
        <f ca="1">IF(Amortization[[#This Row],[payment
date]]="",0,PropertyTaxAmount)</f>
        <v>375</v>
      </c>
      <c r="H210" s="10">
        <f ca="1">IF(Amortization[[#This Row],[payment
date]]="",0,Amortization[[#This Row],[interest]]+Amortization[[#This Row],[principal]]+Amortization[[#This Row],[property
tax]])</f>
        <v>2832.1050709946071</v>
      </c>
      <c r="I210" s="10">
        <f ca="1">IF(Amortization[[#This Row],[payment
date]]="",0,Amortization[[#This Row],[opening
balance]]-Amortization[[#This Row],[principal]])</f>
        <v>259290.00470208362</v>
      </c>
      <c r="J210" s="14">
        <f ca="1">IF(Amortization[[#This Row],[closing
balance]]&gt;0,LastRow-ROW(),0)</f>
        <v>153</v>
      </c>
    </row>
    <row r="211" spans="2:10" ht="15" customHeight="1" x14ac:dyDescent="0.25">
      <c r="B211" s="11">
        <f>ROWS($B$4:B211)</f>
        <v>208</v>
      </c>
      <c r="C211" s="15">
        <f ca="1">IF(ValuesEntered,IF(Amortization[[#This Row],['#]]&lt;=DurationOfLoan,IF(ROW()-ROW(Amortization[[#Headers],[payment
date]])=1,LoanStart,IF(I210&gt;0,EDATE(C210,1),"")),""),"")</f>
        <v>51271</v>
      </c>
      <c r="D211" s="10">
        <f ca="1">IF(ROW()-ROW(Amortization[[#Headers],[opening
balance]])=1,LoanAmount,IF(Amortization[[#This Row],[payment
date]]="",0,INDEX(Amortization[], ROW()-4,8)))</f>
        <v>259290.00470208362</v>
      </c>
      <c r="E211" s="10">
        <f ca="1">IF(ValuesEntered,IF(ROW()-ROW(Amortization[[#Headers],[interest]])=1,-IPMT(InterestRate/12,1,DurationOfLoan-ROWS($C$4:C211)+1,Amortization[[#This Row],[opening
balance]]),IFERROR(-IPMT(InterestRate/12,1,Amortization[[#This Row],['#
remaining]],D212),0)),0)</f>
        <v>1344.6750243482711</v>
      </c>
      <c r="F211" s="10">
        <f ca="1">IFERROR(IF(AND(ValuesEntered,Amortization[[#This Row],[payment
date]]&lt;&gt;""),-PPMT(InterestRate/12,1,DurationOfLoan-ROWS($C$4:C211)+1,Amortization[[#This Row],[opening
balance]]),""),0)</f>
        <v>1112.4000272155497</v>
      </c>
      <c r="G211" s="10">
        <f ca="1">IF(Amortization[[#This Row],[payment
date]]="",0,PropertyTaxAmount)</f>
        <v>375</v>
      </c>
      <c r="H211" s="10">
        <f ca="1">IF(Amortization[[#This Row],[payment
date]]="",0,Amortization[[#This Row],[interest]]+Amortization[[#This Row],[principal]]+Amortization[[#This Row],[property
tax]])</f>
        <v>2832.075051563821</v>
      </c>
      <c r="I211" s="10">
        <f ca="1">IF(Amortization[[#This Row],[payment
date]]="",0,Amortization[[#This Row],[opening
balance]]-Amortization[[#This Row],[principal]])</f>
        <v>258177.60467486808</v>
      </c>
      <c r="J211" s="14">
        <f ca="1">IF(Amortization[[#This Row],[closing
balance]]&gt;0,LastRow-ROW(),0)</f>
        <v>152</v>
      </c>
    </row>
    <row r="212" spans="2:10" ht="15" customHeight="1" x14ac:dyDescent="0.25">
      <c r="B212" s="11">
        <f>ROWS($B$4:B212)</f>
        <v>209</v>
      </c>
      <c r="C212" s="15">
        <f ca="1">IF(ValuesEntered,IF(Amortization[[#This Row],['#]]&lt;=DurationOfLoan,IF(ROW()-ROW(Amortization[[#Headers],[payment
date]])=1,LoanStart,IF(I211&gt;0,EDATE(C211,1),"")),""),"")</f>
        <v>51302</v>
      </c>
      <c r="D212" s="10">
        <f ca="1">IF(ROW()-ROW(Amortization[[#Headers],[opening
balance]])=1,LoanAmount,IF(Amortization[[#This Row],[payment
date]]="",0,INDEX(Amortization[], ROW()-4,8)))</f>
        <v>258177.60467486808</v>
      </c>
      <c r="E212" s="10">
        <f ca="1">IF(ValuesEntered,IF(ROW()-ROW(Amortization[[#Headers],[interest]])=1,-IPMT(InterestRate/12,1,DurationOfLoan-ROWS($C$4:C212)+1,Amortization[[#This Row],[opening
balance]]),IFERROR(-IPMT(InterestRate/12,1,Amortization[[#This Row],['#
remaining]],D213),0)),0)</f>
        <v>1338.8510984245354</v>
      </c>
      <c r="F212" s="10">
        <f ca="1">IFERROR(IF(AND(ValuesEntered,Amortization[[#This Row],[payment
date]]&lt;&gt;""),-PPMT(InterestRate/12,1,DurationOfLoan-ROWS($C$4:C212)+1,Amortization[[#This Row],[opening
balance]]),""),0)</f>
        <v>1118.1937773572972</v>
      </c>
      <c r="G212" s="10">
        <f ca="1">IF(Amortization[[#This Row],[payment
date]]="",0,PropertyTaxAmount)</f>
        <v>375</v>
      </c>
      <c r="H212" s="10">
        <f ca="1">IF(Amortization[[#This Row],[payment
date]]="",0,Amortization[[#This Row],[interest]]+Amortization[[#This Row],[principal]]+Amortization[[#This Row],[property
tax]])</f>
        <v>2832.0448757818326</v>
      </c>
      <c r="I212" s="10">
        <f ca="1">IF(Amortization[[#This Row],[payment
date]]="",0,Amortization[[#This Row],[opening
balance]]-Amortization[[#This Row],[principal]])</f>
        <v>257059.4108975108</v>
      </c>
      <c r="J212" s="14">
        <f ca="1">IF(Amortization[[#This Row],[closing
balance]]&gt;0,LastRow-ROW(),0)</f>
        <v>151</v>
      </c>
    </row>
    <row r="213" spans="2:10" ht="15" customHeight="1" x14ac:dyDescent="0.25">
      <c r="B213" s="11">
        <f>ROWS($B$4:B213)</f>
        <v>210</v>
      </c>
      <c r="C213" s="15">
        <f ca="1">IF(ValuesEntered,IF(Amortization[[#This Row],['#]]&lt;=DurationOfLoan,IF(ROW()-ROW(Amortization[[#Headers],[payment
date]])=1,LoanStart,IF(I212&gt;0,EDATE(C212,1),"")),""),"")</f>
        <v>51332</v>
      </c>
      <c r="D213" s="10">
        <f ca="1">IF(ROW()-ROW(Amortization[[#Headers],[opening
balance]])=1,LoanAmount,IF(Amortization[[#This Row],[payment
date]]="",0,INDEX(Amortization[], ROW()-4,8)))</f>
        <v>257059.4108975108</v>
      </c>
      <c r="E213" s="10">
        <f ca="1">IF(ValuesEntered,IF(ROW()-ROW(Amortization[[#Headers],[interest]])=1,-IPMT(InterestRate/12,1,DurationOfLoan-ROWS($C$4:C213)+1,Amortization[[#This Row],[opening
balance]]),IFERROR(-IPMT(InterestRate/12,1,Amortization[[#This Row],['#
remaining]],D214),0)),0)</f>
        <v>1332.9968395532799</v>
      </c>
      <c r="F213" s="10">
        <f ca="1">IFERROR(IF(AND(ValuesEntered,Amortization[[#This Row],[payment
date]]&lt;&gt;""),-PPMT(InterestRate/12,1,DurationOfLoan-ROWS($C$4:C213)+1,Amortization[[#This Row],[opening
balance]]),""),0)</f>
        <v>1124.0177032810334</v>
      </c>
      <c r="G213" s="10">
        <f ca="1">IF(Amortization[[#This Row],[payment
date]]="",0,PropertyTaxAmount)</f>
        <v>375</v>
      </c>
      <c r="H213" s="10">
        <f ca="1">IF(Amortization[[#This Row],[payment
date]]="",0,Amortization[[#This Row],[interest]]+Amortization[[#This Row],[principal]]+Amortization[[#This Row],[property
tax]])</f>
        <v>2832.014542834313</v>
      </c>
      <c r="I213" s="10">
        <f ca="1">IF(Amortization[[#This Row],[payment
date]]="",0,Amortization[[#This Row],[opening
balance]]-Amortization[[#This Row],[principal]])</f>
        <v>255935.39319422975</v>
      </c>
      <c r="J213" s="14">
        <f ca="1">IF(Amortization[[#This Row],[closing
balance]]&gt;0,LastRow-ROW(),0)</f>
        <v>150</v>
      </c>
    </row>
    <row r="214" spans="2:10" ht="15" customHeight="1" x14ac:dyDescent="0.25">
      <c r="B214" s="11">
        <f>ROWS($B$4:B214)</f>
        <v>211</v>
      </c>
      <c r="C214" s="15">
        <f ca="1">IF(ValuesEntered,IF(Amortization[[#This Row],['#]]&lt;=DurationOfLoan,IF(ROW()-ROW(Amortization[[#Headers],[payment
date]])=1,LoanStart,IF(I213&gt;0,EDATE(C213,1),"")),""),"")</f>
        <v>51363</v>
      </c>
      <c r="D214" s="10">
        <f ca="1">IF(ROW()-ROW(Amortization[[#Headers],[opening
balance]])=1,LoanAmount,IF(Amortization[[#This Row],[payment
date]]="",0,INDEX(Amortization[], ROW()-4,8)))</f>
        <v>255935.39319422975</v>
      </c>
      <c r="E214" s="10">
        <f ca="1">IF(ValuesEntered,IF(ROW()-ROW(Amortization[[#Headers],[interest]])=1,-IPMT(InterestRate/12,1,DurationOfLoan-ROWS($C$4:C214)+1,Amortization[[#This Row],[opening
balance]]),IFERROR(-IPMT(InterestRate/12,1,Amortization[[#This Row],['#
remaining]],D215),0)),0)</f>
        <v>1327.1120897504034</v>
      </c>
      <c r="F214" s="10">
        <f ca="1">IFERROR(IF(AND(ValuesEntered,Amortization[[#This Row],[payment
date]]&lt;&gt;""),-PPMT(InterestRate/12,1,DurationOfLoan-ROWS($C$4:C214)+1,Amortization[[#This Row],[opening
balance]]),""),0)</f>
        <v>1129.8719621522885</v>
      </c>
      <c r="G214" s="10">
        <f ca="1">IF(Amortization[[#This Row],[payment
date]]="",0,PropertyTaxAmount)</f>
        <v>375</v>
      </c>
      <c r="H214" s="10">
        <f ca="1">IF(Amortization[[#This Row],[payment
date]]="",0,Amortization[[#This Row],[interest]]+Amortization[[#This Row],[principal]]+Amortization[[#This Row],[property
tax]])</f>
        <v>2831.984051902692</v>
      </c>
      <c r="I214" s="10">
        <f ca="1">IF(Amortization[[#This Row],[payment
date]]="",0,Amortization[[#This Row],[opening
balance]]-Amortization[[#This Row],[principal]])</f>
        <v>254805.52123207747</v>
      </c>
      <c r="J214" s="14">
        <f ca="1">IF(Amortization[[#This Row],[closing
balance]]&gt;0,LastRow-ROW(),0)</f>
        <v>149</v>
      </c>
    </row>
    <row r="215" spans="2:10" ht="15" customHeight="1" x14ac:dyDescent="0.25">
      <c r="B215" s="11">
        <f>ROWS($B$4:B215)</f>
        <v>212</v>
      </c>
      <c r="C215" s="15">
        <f ca="1">IF(ValuesEntered,IF(Amortization[[#This Row],['#]]&lt;=DurationOfLoan,IF(ROW()-ROW(Amortization[[#Headers],[payment
date]])=1,LoanStart,IF(I214&gt;0,EDATE(C214,1),"")),""),"")</f>
        <v>51394</v>
      </c>
      <c r="D215" s="10">
        <f ca="1">IF(ROW()-ROW(Amortization[[#Headers],[opening
balance]])=1,LoanAmount,IF(Amortization[[#This Row],[payment
date]]="",0,INDEX(Amortization[], ROW()-4,8)))</f>
        <v>254805.52123207747</v>
      </c>
      <c r="E215" s="10">
        <f ca="1">IF(ValuesEntered,IF(ROW()-ROW(Amortization[[#Headers],[interest]])=1,-IPMT(InterestRate/12,1,DurationOfLoan-ROWS($C$4:C215)+1,Amortization[[#This Row],[opening
balance]]),IFERROR(-IPMT(InterestRate/12,1,Amortization[[#This Row],['#
remaining]],D216),0)),0)</f>
        <v>1321.1966902089703</v>
      </c>
      <c r="F215" s="10">
        <f ca="1">IFERROR(IF(AND(ValuesEntered,Amortization[[#This Row],[payment
date]]&lt;&gt;""),-PPMT(InterestRate/12,1,DurationOfLoan-ROWS($C$4:C215)+1,Amortization[[#This Row],[opening
balance]]),""),0)</f>
        <v>1135.7567119551652</v>
      </c>
      <c r="G215" s="10">
        <f ca="1">IF(Amortization[[#This Row],[payment
date]]="",0,PropertyTaxAmount)</f>
        <v>375</v>
      </c>
      <c r="H215" s="10">
        <f ca="1">IF(Amortization[[#This Row],[payment
date]]="",0,Amortization[[#This Row],[interest]]+Amortization[[#This Row],[principal]]+Amortization[[#This Row],[property
tax]])</f>
        <v>2831.9534021641357</v>
      </c>
      <c r="I215" s="10">
        <f ca="1">IF(Amortization[[#This Row],[payment
date]]="",0,Amortization[[#This Row],[opening
balance]]-Amortization[[#This Row],[principal]])</f>
        <v>253669.76452012232</v>
      </c>
      <c r="J215" s="14">
        <f ca="1">IF(Amortization[[#This Row],[closing
balance]]&gt;0,LastRow-ROW(),0)</f>
        <v>148</v>
      </c>
    </row>
    <row r="216" spans="2:10" ht="15" customHeight="1" x14ac:dyDescent="0.25">
      <c r="B216" s="11">
        <f>ROWS($B$4:B216)</f>
        <v>213</v>
      </c>
      <c r="C216" s="15">
        <f ca="1">IF(ValuesEntered,IF(Amortization[[#This Row],['#]]&lt;=DurationOfLoan,IF(ROW()-ROW(Amortization[[#Headers],[payment
date]])=1,LoanStart,IF(I215&gt;0,EDATE(C215,1),"")),""),"")</f>
        <v>51424</v>
      </c>
      <c r="D216" s="10">
        <f ca="1">IF(ROW()-ROW(Amortization[[#Headers],[opening
balance]])=1,LoanAmount,IF(Amortization[[#This Row],[payment
date]]="",0,INDEX(Amortization[], ROW()-4,8)))</f>
        <v>253669.76452012232</v>
      </c>
      <c r="E216" s="10">
        <f ca="1">IF(ValuesEntered,IF(ROW()-ROW(Amortization[[#Headers],[interest]])=1,-IPMT(InterestRate/12,1,DurationOfLoan-ROWS($C$4:C216)+1,Amortization[[#This Row],[opening
balance]]),IFERROR(-IPMT(InterestRate/12,1,Amortization[[#This Row],['#
remaining]],D217),0)),0)</f>
        <v>1315.2504812949255</v>
      </c>
      <c r="F216" s="10">
        <f ca="1">IFERROR(IF(AND(ValuesEntered,Amortization[[#This Row],[payment
date]]&lt;&gt;""),-PPMT(InterestRate/12,1,DurationOfLoan-ROWS($C$4:C216)+1,Amortization[[#This Row],[opening
balance]]),""),0)</f>
        <v>1141.6721114965985</v>
      </c>
      <c r="G216" s="10">
        <f ca="1">IF(Amortization[[#This Row],[payment
date]]="",0,PropertyTaxAmount)</f>
        <v>375</v>
      </c>
      <c r="H216" s="10">
        <f ca="1">IF(Amortization[[#This Row],[payment
date]]="",0,Amortization[[#This Row],[interest]]+Amortization[[#This Row],[principal]]+Amortization[[#This Row],[property
tax]])</f>
        <v>2831.922592791524</v>
      </c>
      <c r="I216" s="10">
        <f ca="1">IF(Amortization[[#This Row],[payment
date]]="",0,Amortization[[#This Row],[opening
balance]]-Amortization[[#This Row],[principal]])</f>
        <v>252528.09240862573</v>
      </c>
      <c r="J216" s="14">
        <f ca="1">IF(Amortization[[#This Row],[closing
balance]]&gt;0,LastRow-ROW(),0)</f>
        <v>147</v>
      </c>
    </row>
    <row r="217" spans="2:10" ht="15" customHeight="1" x14ac:dyDescent="0.25">
      <c r="B217" s="11">
        <f>ROWS($B$4:B217)</f>
        <v>214</v>
      </c>
      <c r="C217" s="15">
        <f ca="1">IF(ValuesEntered,IF(Amortization[[#This Row],['#]]&lt;=DurationOfLoan,IF(ROW()-ROW(Amortization[[#Headers],[payment
date]])=1,LoanStart,IF(I216&gt;0,EDATE(C216,1),"")),""),"")</f>
        <v>51455</v>
      </c>
      <c r="D217" s="10">
        <f ca="1">IF(ROW()-ROW(Amortization[[#Headers],[opening
balance]])=1,LoanAmount,IF(Amortization[[#This Row],[payment
date]]="",0,INDEX(Amortization[], ROW()-4,8)))</f>
        <v>252528.09240862573</v>
      </c>
      <c r="E217" s="10">
        <f ca="1">IF(ValuesEntered,IF(ROW()-ROW(Amortization[[#Headers],[interest]])=1,-IPMT(InterestRate/12,1,DurationOfLoan-ROWS($C$4:C217)+1,Amortization[[#This Row],[opening
balance]]),IFERROR(-IPMT(InterestRate/12,1,Amortization[[#This Row],['#
remaining]],D218),0)),0)</f>
        <v>1309.273302542787</v>
      </c>
      <c r="F217" s="10">
        <f ca="1">IFERROR(IF(AND(ValuesEntered,Amortization[[#This Row],[payment
date]]&lt;&gt;""),-PPMT(InterestRate/12,1,DurationOfLoan-ROWS($C$4:C217)+1,Amortization[[#This Row],[opening
balance]]),""),0)</f>
        <v>1147.6183204106433</v>
      </c>
      <c r="G217" s="10">
        <f ca="1">IF(Amortization[[#This Row],[payment
date]]="",0,PropertyTaxAmount)</f>
        <v>375</v>
      </c>
      <c r="H217" s="10">
        <f ca="1">IF(Amortization[[#This Row],[payment
date]]="",0,Amortization[[#This Row],[interest]]+Amortization[[#This Row],[principal]]+Amortization[[#This Row],[property
tax]])</f>
        <v>2831.8916229534302</v>
      </c>
      <c r="I217" s="10">
        <f ca="1">IF(Amortization[[#This Row],[payment
date]]="",0,Amortization[[#This Row],[opening
balance]]-Amortization[[#This Row],[principal]])</f>
        <v>251380.47408821509</v>
      </c>
      <c r="J217" s="14">
        <f ca="1">IF(Amortization[[#This Row],[closing
balance]]&gt;0,LastRow-ROW(),0)</f>
        <v>146</v>
      </c>
    </row>
    <row r="218" spans="2:10" ht="15" customHeight="1" x14ac:dyDescent="0.25">
      <c r="B218" s="11">
        <f>ROWS($B$4:B218)</f>
        <v>215</v>
      </c>
      <c r="C218" s="15">
        <f ca="1">IF(ValuesEntered,IF(Amortization[[#This Row],['#]]&lt;=DurationOfLoan,IF(ROW()-ROW(Amortization[[#Headers],[payment
date]])=1,LoanStart,IF(I217&gt;0,EDATE(C217,1),"")),""),"")</f>
        <v>51485</v>
      </c>
      <c r="D218" s="10">
        <f ca="1">IF(ROW()-ROW(Amortization[[#Headers],[opening
balance]])=1,LoanAmount,IF(Amortization[[#This Row],[payment
date]]="",0,INDEX(Amortization[], ROW()-4,8)))</f>
        <v>251380.47408821509</v>
      </c>
      <c r="E218" s="10">
        <f ca="1">IF(ValuesEntered,IF(ROW()-ROW(Amortization[[#Headers],[interest]])=1,-IPMT(InterestRate/12,1,DurationOfLoan-ROWS($C$4:C218)+1,Amortization[[#This Row],[opening
balance]]),IFERROR(-IPMT(InterestRate/12,1,Amortization[[#This Row],['#
remaining]],D219),0)),0)</f>
        <v>1303.2649926513141</v>
      </c>
      <c r="F218" s="10">
        <f ca="1">IFERROR(IF(AND(ValuesEntered,Amortization[[#This Row],[payment
date]]&lt;&gt;""),-PPMT(InterestRate/12,1,DurationOfLoan-ROWS($C$4:C218)+1,Amortization[[#This Row],[opening
balance]]),""),0)</f>
        <v>1153.5954991627823</v>
      </c>
      <c r="G218" s="10">
        <f ca="1">IF(Amortization[[#This Row],[payment
date]]="",0,PropertyTaxAmount)</f>
        <v>375</v>
      </c>
      <c r="H218" s="10">
        <f ca="1">IF(Amortization[[#This Row],[payment
date]]="",0,Amortization[[#This Row],[interest]]+Amortization[[#This Row],[principal]]+Amortization[[#This Row],[property
tax]])</f>
        <v>2831.8604918140963</v>
      </c>
      <c r="I218" s="10">
        <f ca="1">IF(Amortization[[#This Row],[payment
date]]="",0,Amortization[[#This Row],[opening
balance]]-Amortization[[#This Row],[principal]])</f>
        <v>250226.8785890523</v>
      </c>
      <c r="J218" s="14">
        <f ca="1">IF(Amortization[[#This Row],[closing
balance]]&gt;0,LastRow-ROW(),0)</f>
        <v>145</v>
      </c>
    </row>
    <row r="219" spans="2:10" ht="15" customHeight="1" x14ac:dyDescent="0.25">
      <c r="B219" s="11">
        <f>ROWS($B$4:B219)</f>
        <v>216</v>
      </c>
      <c r="C219" s="15">
        <f ca="1">IF(ValuesEntered,IF(Amortization[[#This Row],['#]]&lt;=DurationOfLoan,IF(ROW()-ROW(Amortization[[#Headers],[payment
date]])=1,LoanStart,IF(I218&gt;0,EDATE(C218,1),"")),""),"")</f>
        <v>51516</v>
      </c>
      <c r="D219" s="10">
        <f ca="1">IF(ROW()-ROW(Amortization[[#Headers],[opening
balance]])=1,LoanAmount,IF(Amortization[[#This Row],[payment
date]]="",0,INDEX(Amortization[], ROW()-4,8)))</f>
        <v>250226.8785890523</v>
      </c>
      <c r="E219" s="10">
        <f ca="1">IF(ValuesEntered,IF(ROW()-ROW(Amortization[[#Headers],[interest]])=1,-IPMT(InterestRate/12,1,DurationOfLoan-ROWS($C$4:C219)+1,Amortization[[#This Row],[opening
balance]]),IFERROR(-IPMT(InterestRate/12,1,Amortization[[#This Row],['#
remaining]],D220),0)),0)</f>
        <v>1297.2253894791565</v>
      </c>
      <c r="F219" s="10">
        <f ca="1">IFERROR(IF(AND(ValuesEntered,Amortization[[#This Row],[payment
date]]&lt;&gt;""),-PPMT(InterestRate/12,1,DurationOfLoan-ROWS($C$4:C219)+1,Amortization[[#This Row],[opening
balance]]),""),0)</f>
        <v>1159.603809054255</v>
      </c>
      <c r="G219" s="10">
        <f ca="1">IF(Amortization[[#This Row],[payment
date]]="",0,PropertyTaxAmount)</f>
        <v>375</v>
      </c>
      <c r="H219" s="10">
        <f ca="1">IF(Amortization[[#This Row],[payment
date]]="",0,Amortization[[#This Row],[interest]]+Amortization[[#This Row],[principal]]+Amortization[[#This Row],[property
tax]])</f>
        <v>2831.8291985334117</v>
      </c>
      <c r="I219" s="10">
        <f ca="1">IF(Amortization[[#This Row],[payment
date]]="",0,Amortization[[#This Row],[opening
balance]]-Amortization[[#This Row],[principal]])</f>
        <v>249067.27477999806</v>
      </c>
      <c r="J219" s="14">
        <f ca="1">IF(Amortization[[#This Row],[closing
balance]]&gt;0,LastRow-ROW(),0)</f>
        <v>144</v>
      </c>
    </row>
    <row r="220" spans="2:10" ht="15" customHeight="1" x14ac:dyDescent="0.25">
      <c r="B220" s="11">
        <f>ROWS($B$4:B220)</f>
        <v>217</v>
      </c>
      <c r="C220" s="15">
        <f ca="1">IF(ValuesEntered,IF(Amortization[[#This Row],['#]]&lt;=DurationOfLoan,IF(ROW()-ROW(Amortization[[#Headers],[payment
date]])=1,LoanStart,IF(I219&gt;0,EDATE(C219,1),"")),""),"")</f>
        <v>51547</v>
      </c>
      <c r="D220" s="10">
        <f ca="1">IF(ROW()-ROW(Amortization[[#Headers],[opening
balance]])=1,LoanAmount,IF(Amortization[[#This Row],[payment
date]]="",0,INDEX(Amortization[], ROW()-4,8)))</f>
        <v>249067.27477999806</v>
      </c>
      <c r="E220" s="10">
        <f ca="1">IF(ValuesEntered,IF(ROW()-ROW(Amortization[[#Headers],[interest]])=1,-IPMT(InterestRate/12,1,DurationOfLoan-ROWS($C$4:C220)+1,Amortization[[#This Row],[opening
balance]]),IFERROR(-IPMT(InterestRate/12,1,Amortization[[#This Row],['#
remaining]],D221),0)),0)</f>
        <v>1291.1543300404774</v>
      </c>
      <c r="F220" s="10">
        <f ca="1">IFERROR(IF(AND(ValuesEntered,Amortization[[#This Row],[payment
date]]&lt;&gt;""),-PPMT(InterestRate/12,1,DurationOfLoan-ROWS($C$4:C220)+1,Amortization[[#This Row],[opening
balance]]),""),0)</f>
        <v>1165.6434122264122</v>
      </c>
      <c r="G220" s="10">
        <f ca="1">IF(Amortization[[#This Row],[payment
date]]="",0,PropertyTaxAmount)</f>
        <v>375</v>
      </c>
      <c r="H220" s="10">
        <f ca="1">IF(Amortization[[#This Row],[payment
date]]="",0,Amortization[[#This Row],[interest]]+Amortization[[#This Row],[principal]]+Amortization[[#This Row],[property
tax]])</f>
        <v>2831.7977422668896</v>
      </c>
      <c r="I220" s="10">
        <f ca="1">IF(Amortization[[#This Row],[payment
date]]="",0,Amortization[[#This Row],[opening
balance]]-Amortization[[#This Row],[principal]])</f>
        <v>247901.63136777165</v>
      </c>
      <c r="J220" s="14">
        <f ca="1">IF(Amortization[[#This Row],[closing
balance]]&gt;0,LastRow-ROW(),0)</f>
        <v>143</v>
      </c>
    </row>
    <row r="221" spans="2:10" ht="15" customHeight="1" x14ac:dyDescent="0.25">
      <c r="B221" s="11">
        <f>ROWS($B$4:B221)</f>
        <v>218</v>
      </c>
      <c r="C221" s="15">
        <f ca="1">IF(ValuesEntered,IF(Amortization[[#This Row],['#]]&lt;=DurationOfLoan,IF(ROW()-ROW(Amortization[[#Headers],[payment
date]])=1,LoanStart,IF(I220&gt;0,EDATE(C220,1),"")),""),"")</f>
        <v>51575</v>
      </c>
      <c r="D221" s="10">
        <f ca="1">IF(ROW()-ROW(Amortization[[#Headers],[opening
balance]])=1,LoanAmount,IF(Amortization[[#This Row],[payment
date]]="",0,INDEX(Amortization[], ROW()-4,8)))</f>
        <v>247901.63136777165</v>
      </c>
      <c r="E221" s="10">
        <f ca="1">IF(ValuesEntered,IF(ROW()-ROW(Amortization[[#Headers],[interest]])=1,-IPMT(InterestRate/12,1,DurationOfLoan-ROWS($C$4:C221)+1,Amortization[[#This Row],[opening
balance]]),IFERROR(-IPMT(InterestRate/12,1,Amortization[[#This Row],['#
remaining]],D222),0)),0)</f>
        <v>1285.0516505005548</v>
      </c>
      <c r="F221" s="10">
        <f ca="1">IFERROR(IF(AND(ValuesEntered,Amortization[[#This Row],[payment
date]]&lt;&gt;""),-PPMT(InterestRate/12,1,DurationOfLoan-ROWS($C$4:C221)+1,Amortization[[#This Row],[opening
balance]]),""),0)</f>
        <v>1171.7144716650917</v>
      </c>
      <c r="G221" s="10">
        <f ca="1">IF(Amortization[[#This Row],[payment
date]]="",0,PropertyTaxAmount)</f>
        <v>375</v>
      </c>
      <c r="H221" s="10">
        <f ca="1">IF(Amortization[[#This Row],[payment
date]]="",0,Amortization[[#This Row],[interest]]+Amortization[[#This Row],[principal]]+Amortization[[#This Row],[property
tax]])</f>
        <v>2831.7661221656463</v>
      </c>
      <c r="I221" s="10">
        <f ca="1">IF(Amortization[[#This Row],[payment
date]]="",0,Amortization[[#This Row],[opening
balance]]-Amortization[[#This Row],[principal]])</f>
        <v>246729.91689610656</v>
      </c>
      <c r="J221" s="14">
        <f ca="1">IF(Amortization[[#This Row],[closing
balance]]&gt;0,LastRow-ROW(),0)</f>
        <v>142</v>
      </c>
    </row>
    <row r="222" spans="2:10" ht="15" customHeight="1" x14ac:dyDescent="0.25">
      <c r="B222" s="11">
        <f>ROWS($B$4:B222)</f>
        <v>219</v>
      </c>
      <c r="C222" s="15">
        <f ca="1">IF(ValuesEntered,IF(Amortization[[#This Row],['#]]&lt;=DurationOfLoan,IF(ROW()-ROW(Amortization[[#Headers],[payment
date]])=1,LoanStart,IF(I221&gt;0,EDATE(C221,1),"")),""),"")</f>
        <v>51606</v>
      </c>
      <c r="D222" s="10">
        <f ca="1">IF(ROW()-ROW(Amortization[[#Headers],[opening
balance]])=1,LoanAmount,IF(Amortization[[#This Row],[payment
date]]="",0,INDEX(Amortization[], ROW()-4,8)))</f>
        <v>246729.91689610656</v>
      </c>
      <c r="E222" s="10">
        <f ca="1">IF(ValuesEntered,IF(ROW()-ROW(Amortization[[#Headers],[interest]])=1,-IPMT(InterestRate/12,1,DurationOfLoan-ROWS($C$4:C222)+1,Amortization[[#This Row],[opening
balance]]),IFERROR(-IPMT(InterestRate/12,1,Amortization[[#This Row],['#
remaining]],D223),0)),0)</f>
        <v>1278.9171861713621</v>
      </c>
      <c r="F222" s="10">
        <f ca="1">IFERROR(IF(AND(ValuesEntered,Amortization[[#This Row],[payment
date]]&lt;&gt;""),-PPMT(InterestRate/12,1,DurationOfLoan-ROWS($C$4:C222)+1,Amortization[[#This Row],[opening
balance]]),""),0)</f>
        <v>1177.8171512050142</v>
      </c>
      <c r="G222" s="10">
        <f ca="1">IF(Amortization[[#This Row],[payment
date]]="",0,PropertyTaxAmount)</f>
        <v>375</v>
      </c>
      <c r="H222" s="10">
        <f ca="1">IF(Amortization[[#This Row],[payment
date]]="",0,Amortization[[#This Row],[interest]]+Amortization[[#This Row],[principal]]+Amortization[[#This Row],[property
tax]])</f>
        <v>2831.7343373763761</v>
      </c>
      <c r="I222" s="10">
        <f ca="1">IF(Amortization[[#This Row],[payment
date]]="",0,Amortization[[#This Row],[opening
balance]]-Amortization[[#This Row],[principal]])</f>
        <v>245552.09974490156</v>
      </c>
      <c r="J222" s="14">
        <f ca="1">IF(Amortization[[#This Row],[closing
balance]]&gt;0,LastRow-ROW(),0)</f>
        <v>141</v>
      </c>
    </row>
    <row r="223" spans="2:10" ht="15" customHeight="1" x14ac:dyDescent="0.25">
      <c r="B223" s="11">
        <f>ROWS($B$4:B223)</f>
        <v>220</v>
      </c>
      <c r="C223" s="15">
        <f ca="1">IF(ValuesEntered,IF(Amortization[[#This Row],['#]]&lt;=DurationOfLoan,IF(ROW()-ROW(Amortization[[#Headers],[payment
date]])=1,LoanStart,IF(I222&gt;0,EDATE(C222,1),"")),""),"")</f>
        <v>51636</v>
      </c>
      <c r="D223" s="10">
        <f ca="1">IF(ROW()-ROW(Amortization[[#Headers],[opening
balance]])=1,LoanAmount,IF(Amortization[[#This Row],[payment
date]]="",0,INDEX(Amortization[], ROW()-4,8)))</f>
        <v>245552.09974490156</v>
      </c>
      <c r="E223" s="10">
        <f ca="1">IF(ValuesEntered,IF(ROW()-ROW(Amortization[[#Headers],[interest]])=1,-IPMT(InterestRate/12,1,DurationOfLoan-ROWS($C$4:C223)+1,Amortization[[#This Row],[opening
balance]]),IFERROR(-IPMT(InterestRate/12,1,Amortization[[#This Row],['#
remaining]],D224),0)),0)</f>
        <v>1272.7507715071215</v>
      </c>
      <c r="F223" s="10">
        <f ca="1">IFERROR(IF(AND(ValuesEntered,Amortization[[#This Row],[payment
date]]&lt;&gt;""),-PPMT(InterestRate/12,1,DurationOfLoan-ROWS($C$4:C223)+1,Amortization[[#This Row],[opening
balance]]),""),0)</f>
        <v>1183.9516155342071</v>
      </c>
      <c r="G223" s="10">
        <f ca="1">IF(Amortization[[#This Row],[payment
date]]="",0,PropertyTaxAmount)</f>
        <v>375</v>
      </c>
      <c r="H223" s="10">
        <f ca="1">IF(Amortization[[#This Row],[payment
date]]="",0,Amortization[[#This Row],[interest]]+Amortization[[#This Row],[principal]]+Amortization[[#This Row],[property
tax]])</f>
        <v>2831.7023870413286</v>
      </c>
      <c r="I223" s="10">
        <f ca="1">IF(Amortization[[#This Row],[payment
date]]="",0,Amortization[[#This Row],[opening
balance]]-Amortization[[#This Row],[principal]])</f>
        <v>244368.14812936736</v>
      </c>
      <c r="J223" s="14">
        <f ca="1">IF(Amortization[[#This Row],[closing
balance]]&gt;0,LastRow-ROW(),0)</f>
        <v>140</v>
      </c>
    </row>
    <row r="224" spans="2:10" ht="15" customHeight="1" x14ac:dyDescent="0.25">
      <c r="B224" s="11">
        <f>ROWS($B$4:B224)</f>
        <v>221</v>
      </c>
      <c r="C224" s="15">
        <f ca="1">IF(ValuesEntered,IF(Amortization[[#This Row],['#]]&lt;=DurationOfLoan,IF(ROW()-ROW(Amortization[[#Headers],[payment
date]])=1,LoanStart,IF(I223&gt;0,EDATE(C223,1),"")),""),"")</f>
        <v>51667</v>
      </c>
      <c r="D224" s="10">
        <f ca="1">IF(ROW()-ROW(Amortization[[#Headers],[opening
balance]])=1,LoanAmount,IF(Amortization[[#This Row],[payment
date]]="",0,INDEX(Amortization[], ROW()-4,8)))</f>
        <v>244368.14812936736</v>
      </c>
      <c r="E224" s="10">
        <f ca="1">IF(ValuesEntered,IF(ROW()-ROW(Amortization[[#Headers],[interest]])=1,-IPMT(InterestRate/12,1,DurationOfLoan-ROWS($C$4:C224)+1,Amortization[[#This Row],[opening
balance]]),IFERROR(-IPMT(InterestRate/12,1,Amortization[[#This Row],['#
remaining]],D225),0)),0)</f>
        <v>1266.5522400998379</v>
      </c>
      <c r="F224" s="10">
        <f ca="1">IFERROR(IF(AND(ValuesEntered,Amortization[[#This Row],[payment
date]]&lt;&gt;""),-PPMT(InterestRate/12,1,DurationOfLoan-ROWS($C$4:C224)+1,Amortization[[#This Row],[opening
balance]]),""),0)</f>
        <v>1190.1180301984477</v>
      </c>
      <c r="G224" s="10">
        <f ca="1">IF(Amortization[[#This Row],[payment
date]]="",0,PropertyTaxAmount)</f>
        <v>375</v>
      </c>
      <c r="H224" s="10">
        <f ca="1">IF(Amortization[[#This Row],[payment
date]]="",0,Amortization[[#This Row],[interest]]+Amortization[[#This Row],[principal]]+Amortization[[#This Row],[property
tax]])</f>
        <v>2831.6702702982857</v>
      </c>
      <c r="I224" s="10">
        <f ca="1">IF(Amortization[[#This Row],[payment
date]]="",0,Amortization[[#This Row],[opening
balance]]-Amortization[[#This Row],[principal]])</f>
        <v>243178.03009916891</v>
      </c>
      <c r="J224" s="14">
        <f ca="1">IF(Amortization[[#This Row],[closing
balance]]&gt;0,LastRow-ROW(),0)</f>
        <v>139</v>
      </c>
    </row>
    <row r="225" spans="2:10" ht="15" customHeight="1" x14ac:dyDescent="0.25">
      <c r="B225" s="11">
        <f>ROWS($B$4:B225)</f>
        <v>222</v>
      </c>
      <c r="C225" s="15">
        <f ca="1">IF(ValuesEntered,IF(Amortization[[#This Row],['#]]&lt;=DurationOfLoan,IF(ROW()-ROW(Amortization[[#Headers],[payment
date]])=1,LoanStart,IF(I224&gt;0,EDATE(C224,1),"")),""),"")</f>
        <v>51697</v>
      </c>
      <c r="D225" s="10">
        <f ca="1">IF(ROW()-ROW(Amortization[[#Headers],[opening
balance]])=1,LoanAmount,IF(Amortization[[#This Row],[payment
date]]="",0,INDEX(Amortization[], ROW()-4,8)))</f>
        <v>243178.03009916891</v>
      </c>
      <c r="E225" s="10">
        <f ca="1">IF(ValuesEntered,IF(ROW()-ROW(Amortization[[#Headers],[interest]])=1,-IPMT(InterestRate/12,1,DurationOfLoan-ROWS($C$4:C225)+1,Amortization[[#This Row],[opening
balance]]),IFERROR(-IPMT(InterestRate/12,1,Amortization[[#This Row],['#
remaining]],D226),0)),0)</f>
        <v>1260.3214246748082</v>
      </c>
      <c r="F225" s="10">
        <f ca="1">IFERROR(IF(AND(ValuesEntered,Amortization[[#This Row],[payment
date]]&lt;&gt;""),-PPMT(InterestRate/12,1,DurationOfLoan-ROWS($C$4:C225)+1,Amortization[[#This Row],[opening
balance]]),""),0)</f>
        <v>1196.3165616057313</v>
      </c>
      <c r="G225" s="10">
        <f ca="1">IF(Amortization[[#This Row],[payment
date]]="",0,PropertyTaxAmount)</f>
        <v>375</v>
      </c>
      <c r="H225" s="10">
        <f ca="1">IF(Amortization[[#This Row],[payment
date]]="",0,Amortization[[#This Row],[interest]]+Amortization[[#This Row],[principal]]+Amortization[[#This Row],[property
tax]])</f>
        <v>2831.6379862805397</v>
      </c>
      <c r="I225" s="10">
        <f ca="1">IF(Amortization[[#This Row],[payment
date]]="",0,Amortization[[#This Row],[opening
balance]]-Amortization[[#This Row],[principal]])</f>
        <v>241981.71353756319</v>
      </c>
      <c r="J225" s="14">
        <f ca="1">IF(Amortization[[#This Row],[closing
balance]]&gt;0,LastRow-ROW(),0)</f>
        <v>138</v>
      </c>
    </row>
    <row r="226" spans="2:10" ht="15" customHeight="1" x14ac:dyDescent="0.25">
      <c r="B226" s="11">
        <f>ROWS($B$4:B226)</f>
        <v>223</v>
      </c>
      <c r="C226" s="15">
        <f ca="1">IF(ValuesEntered,IF(Amortization[[#This Row],['#]]&lt;=DurationOfLoan,IF(ROW()-ROW(Amortization[[#Headers],[payment
date]])=1,LoanStart,IF(I225&gt;0,EDATE(C225,1),"")),""),"")</f>
        <v>51728</v>
      </c>
      <c r="D226" s="10">
        <f ca="1">IF(ROW()-ROW(Amortization[[#Headers],[opening
balance]])=1,LoanAmount,IF(Amortization[[#This Row],[payment
date]]="",0,INDEX(Amortization[], ROW()-4,8)))</f>
        <v>241981.71353756319</v>
      </c>
      <c r="E226" s="10">
        <f ca="1">IF(ValuesEntered,IF(ROW()-ROW(Amortization[[#Headers],[interest]])=1,-IPMT(InterestRate/12,1,DurationOfLoan-ROWS($C$4:C226)+1,Amortization[[#This Row],[opening
balance]]),IFERROR(-IPMT(InterestRate/12,1,Amortization[[#This Row],['#
remaining]],D227),0)),0)</f>
        <v>1254.0581570861063</v>
      </c>
      <c r="F226" s="10">
        <f ca="1">IFERROR(IF(AND(ValuesEntered,Amortization[[#This Row],[payment
date]]&lt;&gt;""),-PPMT(InterestRate/12,1,DurationOfLoan-ROWS($C$4:C226)+1,Amortization[[#This Row],[opening
balance]]),""),0)</f>
        <v>1202.547377030761</v>
      </c>
      <c r="G226" s="10">
        <f ca="1">IF(Amortization[[#This Row],[payment
date]]="",0,PropertyTaxAmount)</f>
        <v>375</v>
      </c>
      <c r="H226" s="10">
        <f ca="1">IF(Amortization[[#This Row],[payment
date]]="",0,Amortization[[#This Row],[interest]]+Amortization[[#This Row],[principal]]+Amortization[[#This Row],[property
tax]])</f>
        <v>2831.6055341168676</v>
      </c>
      <c r="I226" s="10">
        <f ca="1">IF(Amortization[[#This Row],[payment
date]]="",0,Amortization[[#This Row],[opening
balance]]-Amortization[[#This Row],[principal]])</f>
        <v>240779.16616053242</v>
      </c>
      <c r="J226" s="14">
        <f ca="1">IF(Amortization[[#This Row],[closing
balance]]&gt;0,LastRow-ROW(),0)</f>
        <v>137</v>
      </c>
    </row>
    <row r="227" spans="2:10" ht="15" customHeight="1" x14ac:dyDescent="0.25">
      <c r="B227" s="11">
        <f>ROWS($B$4:B227)</f>
        <v>224</v>
      </c>
      <c r="C227" s="15">
        <f ca="1">IF(ValuesEntered,IF(Amortization[[#This Row],['#]]&lt;=DurationOfLoan,IF(ROW()-ROW(Amortization[[#Headers],[payment
date]])=1,LoanStart,IF(I226&gt;0,EDATE(C226,1),"")),""),"")</f>
        <v>51759</v>
      </c>
      <c r="D227" s="10">
        <f ca="1">IF(ROW()-ROW(Amortization[[#Headers],[opening
balance]])=1,LoanAmount,IF(Amortization[[#This Row],[payment
date]]="",0,INDEX(Amortization[], ROW()-4,8)))</f>
        <v>240779.16616053242</v>
      </c>
      <c r="E227" s="10">
        <f ca="1">IF(ValuesEntered,IF(ROW()-ROW(Amortization[[#Headers],[interest]])=1,-IPMT(InterestRate/12,1,DurationOfLoan-ROWS($C$4:C227)+1,Amortization[[#This Row],[opening
balance]]),IFERROR(-IPMT(InterestRate/12,1,Amortization[[#This Row],['#
remaining]],D228),0)),0)</f>
        <v>1247.7622683120467</v>
      </c>
      <c r="F227" s="10">
        <f ca="1">IFERROR(IF(AND(ValuesEntered,Amortization[[#This Row],[payment
date]]&lt;&gt;""),-PPMT(InterestRate/12,1,DurationOfLoan-ROWS($C$4:C227)+1,Amortization[[#This Row],[opening
balance]]),""),0)</f>
        <v>1208.8106446194629</v>
      </c>
      <c r="G227" s="10">
        <f ca="1">IF(Amortization[[#This Row],[payment
date]]="",0,PropertyTaxAmount)</f>
        <v>375</v>
      </c>
      <c r="H227" s="10">
        <f ca="1">IF(Amortization[[#This Row],[payment
date]]="",0,Amortization[[#This Row],[interest]]+Amortization[[#This Row],[principal]]+Amortization[[#This Row],[property
tax]])</f>
        <v>2831.5729129315096</v>
      </c>
      <c r="I227" s="10">
        <f ca="1">IF(Amortization[[#This Row],[payment
date]]="",0,Amortization[[#This Row],[opening
balance]]-Amortization[[#This Row],[principal]])</f>
        <v>239570.35551591296</v>
      </c>
      <c r="J227" s="14">
        <f ca="1">IF(Amortization[[#This Row],[closing
balance]]&gt;0,LastRow-ROW(),0)</f>
        <v>136</v>
      </c>
    </row>
    <row r="228" spans="2:10" ht="15" customHeight="1" x14ac:dyDescent="0.25">
      <c r="B228" s="11">
        <f>ROWS($B$4:B228)</f>
        <v>225</v>
      </c>
      <c r="C228" s="15">
        <f ca="1">IF(ValuesEntered,IF(Amortization[[#This Row],['#]]&lt;=DurationOfLoan,IF(ROW()-ROW(Amortization[[#Headers],[payment
date]])=1,LoanStart,IF(I227&gt;0,EDATE(C227,1),"")),""),"")</f>
        <v>51789</v>
      </c>
      <c r="D228" s="10">
        <f ca="1">IF(ROW()-ROW(Amortization[[#Headers],[opening
balance]])=1,LoanAmount,IF(Amortization[[#This Row],[payment
date]]="",0,INDEX(Amortization[], ROW()-4,8)))</f>
        <v>239570.35551591296</v>
      </c>
      <c r="E228" s="10">
        <f ca="1">IF(ValuesEntered,IF(ROW()-ROW(Amortization[[#Headers],[interest]])=1,-IPMT(InterestRate/12,1,DurationOfLoan-ROWS($C$4:C228)+1,Amortization[[#This Row],[opening
balance]]),IFERROR(-IPMT(InterestRate/12,1,Amortization[[#This Row],['#
remaining]],D229),0)),0)</f>
        <v>1241.433588450622</v>
      </c>
      <c r="F228" s="10">
        <f ca="1">IFERROR(IF(AND(ValuesEntered,Amortization[[#This Row],[payment
date]]&lt;&gt;""),-PPMT(InterestRate/12,1,DurationOfLoan-ROWS($C$4:C228)+1,Amortization[[#This Row],[opening
balance]]),""),0)</f>
        <v>1215.106533393523</v>
      </c>
      <c r="G228" s="10">
        <f ca="1">IF(Amortization[[#This Row],[payment
date]]="",0,PropertyTaxAmount)</f>
        <v>375</v>
      </c>
      <c r="H228" s="10">
        <f ca="1">IF(Amortization[[#This Row],[payment
date]]="",0,Amortization[[#This Row],[interest]]+Amortization[[#This Row],[principal]]+Amortization[[#This Row],[property
tax]])</f>
        <v>2831.5401218441448</v>
      </c>
      <c r="I228" s="10">
        <f ca="1">IF(Amortization[[#This Row],[payment
date]]="",0,Amortization[[#This Row],[opening
balance]]-Amortization[[#This Row],[principal]])</f>
        <v>238355.24898251944</v>
      </c>
      <c r="J228" s="14">
        <f ca="1">IF(Amortization[[#This Row],[closing
balance]]&gt;0,LastRow-ROW(),0)</f>
        <v>135</v>
      </c>
    </row>
    <row r="229" spans="2:10" ht="15" customHeight="1" x14ac:dyDescent="0.25">
      <c r="B229" s="11">
        <f>ROWS($B$4:B229)</f>
        <v>226</v>
      </c>
      <c r="C229" s="15">
        <f ca="1">IF(ValuesEntered,IF(Amortization[[#This Row],['#]]&lt;=DurationOfLoan,IF(ROW()-ROW(Amortization[[#Headers],[payment
date]])=1,LoanStart,IF(I228&gt;0,EDATE(C228,1),"")),""),"")</f>
        <v>51820</v>
      </c>
      <c r="D229" s="10">
        <f ca="1">IF(ROW()-ROW(Amortization[[#Headers],[opening
balance]])=1,LoanAmount,IF(Amortization[[#This Row],[payment
date]]="",0,INDEX(Amortization[], ROW()-4,8)))</f>
        <v>238355.24898251944</v>
      </c>
      <c r="E229" s="10">
        <f ca="1">IF(ValuesEntered,IF(ROW()-ROW(Amortization[[#Headers],[interest]])=1,-IPMT(InterestRate/12,1,DurationOfLoan-ROWS($C$4:C229)+1,Amortization[[#This Row],[opening
balance]]),IFERROR(-IPMT(InterestRate/12,1,Amortization[[#This Row],['#
remaining]],D230),0)),0)</f>
        <v>1235.0719467149192</v>
      </c>
      <c r="F229" s="10">
        <f ca="1">IFERROR(IF(AND(ValuesEntered,Amortization[[#This Row],[payment
date]]&lt;&gt;""),-PPMT(InterestRate/12,1,DurationOfLoan-ROWS($C$4:C229)+1,Amortization[[#This Row],[opening
balance]]),""),0)</f>
        <v>1221.435213254947</v>
      </c>
      <c r="G229" s="10">
        <f ca="1">IF(Amortization[[#This Row],[payment
date]]="",0,PropertyTaxAmount)</f>
        <v>375</v>
      </c>
      <c r="H229" s="10">
        <f ca="1">IF(Amortization[[#This Row],[payment
date]]="",0,Amortization[[#This Row],[interest]]+Amortization[[#This Row],[principal]]+Amortization[[#This Row],[property
tax]])</f>
        <v>2831.5071599698663</v>
      </c>
      <c r="I229" s="10">
        <f ca="1">IF(Amortization[[#This Row],[payment
date]]="",0,Amortization[[#This Row],[opening
balance]]-Amortization[[#This Row],[principal]])</f>
        <v>237133.8137692645</v>
      </c>
      <c r="J229" s="14">
        <f ca="1">IF(Amortization[[#This Row],[closing
balance]]&gt;0,LastRow-ROW(),0)</f>
        <v>134</v>
      </c>
    </row>
    <row r="230" spans="2:10" ht="15" customHeight="1" x14ac:dyDescent="0.25">
      <c r="B230" s="11">
        <f>ROWS($B$4:B230)</f>
        <v>227</v>
      </c>
      <c r="C230" s="15">
        <f ca="1">IF(ValuesEntered,IF(Amortization[[#This Row],['#]]&lt;=DurationOfLoan,IF(ROW()-ROW(Amortization[[#Headers],[payment
date]])=1,LoanStart,IF(I229&gt;0,EDATE(C229,1),"")),""),"")</f>
        <v>51850</v>
      </c>
      <c r="D230" s="10">
        <f ca="1">IF(ROW()-ROW(Amortization[[#Headers],[opening
balance]])=1,LoanAmount,IF(Amortization[[#This Row],[payment
date]]="",0,INDEX(Amortization[], ROW()-4,8)))</f>
        <v>237133.8137692645</v>
      </c>
      <c r="E230" s="10">
        <f ca="1">IF(ValuesEntered,IF(ROW()-ROW(Amortization[[#Headers],[interest]])=1,-IPMT(InterestRate/12,1,DurationOfLoan-ROWS($C$4:C230)+1,Amortization[[#This Row],[opening
balance]]),IFERROR(-IPMT(InterestRate/12,1,Amortization[[#This Row],['#
remaining]],D231),0)),0)</f>
        <v>1228.6771714285096</v>
      </c>
      <c r="F230" s="10">
        <f ca="1">IFERROR(IF(AND(ValuesEntered,Amortization[[#This Row],[payment
date]]&lt;&gt;""),-PPMT(InterestRate/12,1,DurationOfLoan-ROWS($C$4:C230)+1,Amortization[[#This Row],[opening
balance]]),""),0)</f>
        <v>1227.79685499065</v>
      </c>
      <c r="G230" s="10">
        <f ca="1">IF(Amortization[[#This Row],[payment
date]]="",0,PropertyTaxAmount)</f>
        <v>375</v>
      </c>
      <c r="H230" s="10">
        <f ca="1">IF(Amortization[[#This Row],[payment
date]]="",0,Amortization[[#This Row],[interest]]+Amortization[[#This Row],[principal]]+Amortization[[#This Row],[property
tax]])</f>
        <v>2831.4740264191596</v>
      </c>
      <c r="I230" s="10">
        <f ca="1">IF(Amortization[[#This Row],[payment
date]]="",0,Amortization[[#This Row],[opening
balance]]-Amortization[[#This Row],[principal]])</f>
        <v>235906.01691427385</v>
      </c>
      <c r="J230" s="14">
        <f ca="1">IF(Amortization[[#This Row],[closing
balance]]&gt;0,LastRow-ROW(),0)</f>
        <v>133</v>
      </c>
    </row>
    <row r="231" spans="2:10" ht="15" customHeight="1" x14ac:dyDescent="0.25">
      <c r="B231" s="11">
        <f>ROWS($B$4:B231)</f>
        <v>228</v>
      </c>
      <c r="C231" s="15">
        <f ca="1">IF(ValuesEntered,IF(Amortization[[#This Row],['#]]&lt;=DurationOfLoan,IF(ROW()-ROW(Amortization[[#Headers],[payment
date]])=1,LoanStart,IF(I230&gt;0,EDATE(C230,1),"")),""),"")</f>
        <v>51881</v>
      </c>
      <c r="D231" s="10">
        <f ca="1">IF(ROW()-ROW(Amortization[[#Headers],[opening
balance]])=1,LoanAmount,IF(Amortization[[#This Row],[payment
date]]="",0,INDEX(Amortization[], ROW()-4,8)))</f>
        <v>235906.01691427385</v>
      </c>
      <c r="E231" s="10">
        <f ca="1">IF(ValuesEntered,IF(ROW()-ROW(Amortization[[#Headers],[interest]])=1,-IPMT(InterestRate/12,1,DurationOfLoan-ROWS($C$4:C231)+1,Amortization[[#This Row],[opening
balance]]),IFERROR(-IPMT(InterestRate/12,1,Amortization[[#This Row],['#
remaining]],D232),0)),0)</f>
        <v>1222.2490900208165</v>
      </c>
      <c r="F231" s="10">
        <f ca="1">IFERROR(IF(AND(ValuesEntered,Amortization[[#This Row],[payment
date]]&lt;&gt;""),-PPMT(InterestRate/12,1,DurationOfLoan-ROWS($C$4:C231)+1,Amortization[[#This Row],[opening
balance]]),""),0)</f>
        <v>1234.1916302770596</v>
      </c>
      <c r="G231" s="10">
        <f ca="1">IF(Amortization[[#This Row],[payment
date]]="",0,PropertyTaxAmount)</f>
        <v>375</v>
      </c>
      <c r="H231" s="10">
        <f ca="1">IF(Amortization[[#This Row],[payment
date]]="",0,Amortization[[#This Row],[interest]]+Amortization[[#This Row],[principal]]+Amortization[[#This Row],[property
tax]])</f>
        <v>2831.4407202978764</v>
      </c>
      <c r="I231" s="10">
        <f ca="1">IF(Amortization[[#This Row],[payment
date]]="",0,Amortization[[#This Row],[opening
balance]]-Amortization[[#This Row],[principal]])</f>
        <v>234671.82528399679</v>
      </c>
      <c r="J231" s="14">
        <f ca="1">IF(Amortization[[#This Row],[closing
balance]]&gt;0,LastRow-ROW(),0)</f>
        <v>132</v>
      </c>
    </row>
    <row r="232" spans="2:10" ht="15" customHeight="1" x14ac:dyDescent="0.25">
      <c r="B232" s="11">
        <f>ROWS($B$4:B232)</f>
        <v>229</v>
      </c>
      <c r="C232" s="15">
        <f ca="1">IF(ValuesEntered,IF(Amortization[[#This Row],['#]]&lt;=DurationOfLoan,IF(ROW()-ROW(Amortization[[#Headers],[payment
date]])=1,LoanStart,IF(I231&gt;0,EDATE(C231,1),"")),""),"")</f>
        <v>51912</v>
      </c>
      <c r="D232" s="10">
        <f ca="1">IF(ROW()-ROW(Amortization[[#Headers],[opening
balance]])=1,LoanAmount,IF(Amortization[[#This Row],[payment
date]]="",0,INDEX(Amortization[], ROW()-4,8)))</f>
        <v>234671.82528399679</v>
      </c>
      <c r="E232" s="10">
        <f ca="1">IF(ValuesEntered,IF(ROW()-ROW(Amortization[[#Headers],[interest]])=1,-IPMT(InterestRate/12,1,DurationOfLoan-ROWS($C$4:C232)+1,Amortization[[#This Row],[opening
balance]]),IFERROR(-IPMT(InterestRate/12,1,Amortization[[#This Row],['#
remaining]],D233),0)),0)</f>
        <v>1215.7875290224583</v>
      </c>
      <c r="F232" s="10">
        <f ca="1">IFERROR(IF(AND(ValuesEntered,Amortization[[#This Row],[payment
date]]&lt;&gt;""),-PPMT(InterestRate/12,1,DurationOfLoan-ROWS($C$4:C232)+1,Amortization[[#This Row],[opening
balance]]),""),0)</f>
        <v>1240.6197116847532</v>
      </c>
      <c r="G232" s="10">
        <f ca="1">IF(Amortization[[#This Row],[payment
date]]="",0,PropertyTaxAmount)</f>
        <v>375</v>
      </c>
      <c r="H232" s="10">
        <f ca="1">IF(Amortization[[#This Row],[payment
date]]="",0,Amortization[[#This Row],[interest]]+Amortization[[#This Row],[principal]]+Amortization[[#This Row],[property
tax]])</f>
        <v>2831.4072407072117</v>
      </c>
      <c r="I232" s="10">
        <f ca="1">IF(Amortization[[#This Row],[payment
date]]="",0,Amortization[[#This Row],[opening
balance]]-Amortization[[#This Row],[principal]])</f>
        <v>233431.20557231203</v>
      </c>
      <c r="J232" s="14">
        <f ca="1">IF(Amortization[[#This Row],[closing
balance]]&gt;0,LastRow-ROW(),0)</f>
        <v>131</v>
      </c>
    </row>
    <row r="233" spans="2:10" ht="15" customHeight="1" x14ac:dyDescent="0.25">
      <c r="B233" s="11">
        <f>ROWS($B$4:B233)</f>
        <v>230</v>
      </c>
      <c r="C233" s="15">
        <f ca="1">IF(ValuesEntered,IF(Amortization[[#This Row],['#]]&lt;=DurationOfLoan,IF(ROW()-ROW(Amortization[[#Headers],[payment
date]])=1,LoanStart,IF(I232&gt;0,EDATE(C232,1),"")),""),"")</f>
        <v>51940</v>
      </c>
      <c r="D233" s="10">
        <f ca="1">IF(ROW()-ROW(Amortization[[#Headers],[opening
balance]])=1,LoanAmount,IF(Amortization[[#This Row],[payment
date]]="",0,INDEX(Amortization[], ROW()-4,8)))</f>
        <v>233431.20557231203</v>
      </c>
      <c r="E233" s="10">
        <f ca="1">IF(ValuesEntered,IF(ROW()-ROW(Amortization[[#Headers],[interest]])=1,-IPMT(InterestRate/12,1,DurationOfLoan-ROWS($C$4:C233)+1,Amortization[[#This Row],[opening
balance]]),IFERROR(-IPMT(InterestRate/12,1,Amortization[[#This Row],['#
remaining]],D234),0)),0)</f>
        <v>1209.2923140605672</v>
      </c>
      <c r="F233" s="10">
        <f ca="1">IFERROR(IF(AND(ValuesEntered,Amortization[[#This Row],[payment
date]]&lt;&gt;""),-PPMT(InterestRate/12,1,DurationOfLoan-ROWS($C$4:C233)+1,Amortization[[#This Row],[opening
balance]]),""),0)</f>
        <v>1247.0812726831111</v>
      </c>
      <c r="G233" s="10">
        <f ca="1">IF(Amortization[[#This Row],[payment
date]]="",0,PropertyTaxAmount)</f>
        <v>375</v>
      </c>
      <c r="H233" s="10">
        <f ca="1">IF(Amortization[[#This Row],[payment
date]]="",0,Amortization[[#This Row],[interest]]+Amortization[[#This Row],[principal]]+Amortization[[#This Row],[property
tax]])</f>
        <v>2831.3735867436781</v>
      </c>
      <c r="I233" s="10">
        <f ca="1">IF(Amortization[[#This Row],[payment
date]]="",0,Amortization[[#This Row],[opening
balance]]-Amortization[[#This Row],[principal]])</f>
        <v>232184.12429962892</v>
      </c>
      <c r="J233" s="14">
        <f ca="1">IF(Amortization[[#This Row],[closing
balance]]&gt;0,LastRow-ROW(),0)</f>
        <v>130</v>
      </c>
    </row>
    <row r="234" spans="2:10" ht="15" customHeight="1" x14ac:dyDescent="0.25">
      <c r="B234" s="11">
        <f>ROWS($B$4:B234)</f>
        <v>231</v>
      </c>
      <c r="C234" s="15">
        <f ca="1">IF(ValuesEntered,IF(Amortization[[#This Row],['#]]&lt;=DurationOfLoan,IF(ROW()-ROW(Amortization[[#Headers],[payment
date]])=1,LoanStart,IF(I233&gt;0,EDATE(C233,1),"")),""),"")</f>
        <v>51971</v>
      </c>
      <c r="D234" s="10">
        <f ca="1">IF(ROW()-ROW(Amortization[[#Headers],[opening
balance]])=1,LoanAmount,IF(Amortization[[#This Row],[payment
date]]="",0,INDEX(Amortization[], ROW()-4,8)))</f>
        <v>232184.12429962892</v>
      </c>
      <c r="E234" s="10">
        <f ca="1">IF(ValuesEntered,IF(ROW()-ROW(Amortization[[#Headers],[interest]])=1,-IPMT(InterestRate/12,1,DurationOfLoan-ROWS($C$4:C234)+1,Amortization[[#This Row],[opening
balance]]),IFERROR(-IPMT(InterestRate/12,1,Amortization[[#This Row],['#
remaining]],D235),0)),0)</f>
        <v>1202.7632698540829</v>
      </c>
      <c r="F234" s="10">
        <f ca="1">IFERROR(IF(AND(ValuesEntered,Amortization[[#This Row],[payment
date]]&lt;&gt;""),-PPMT(InterestRate/12,1,DurationOfLoan-ROWS($C$4:C234)+1,Amortization[[#This Row],[opening
balance]]),""),0)</f>
        <v>1253.5764876450021</v>
      </c>
      <c r="G234" s="10">
        <f ca="1">IF(Amortization[[#This Row],[payment
date]]="",0,PropertyTaxAmount)</f>
        <v>375</v>
      </c>
      <c r="H234" s="10">
        <f ca="1">IF(Amortization[[#This Row],[payment
date]]="",0,Amortization[[#This Row],[interest]]+Amortization[[#This Row],[principal]]+Amortization[[#This Row],[property
tax]])</f>
        <v>2831.339757499085</v>
      </c>
      <c r="I234" s="10">
        <f ca="1">IF(Amortization[[#This Row],[payment
date]]="",0,Amortization[[#This Row],[opening
balance]]-Amortization[[#This Row],[principal]])</f>
        <v>230930.54781198391</v>
      </c>
      <c r="J234" s="14">
        <f ca="1">IF(Amortization[[#This Row],[closing
balance]]&gt;0,LastRow-ROW(),0)</f>
        <v>129</v>
      </c>
    </row>
    <row r="235" spans="2:10" ht="15" customHeight="1" x14ac:dyDescent="0.25">
      <c r="B235" s="11">
        <f>ROWS($B$4:B235)</f>
        <v>232</v>
      </c>
      <c r="C235" s="15">
        <f ca="1">IF(ValuesEntered,IF(Amortization[[#This Row],['#]]&lt;=DurationOfLoan,IF(ROW()-ROW(Amortization[[#Headers],[payment
date]])=1,LoanStart,IF(I234&gt;0,EDATE(C234,1),"")),""),"")</f>
        <v>52001</v>
      </c>
      <c r="D235" s="10">
        <f ca="1">IF(ROW()-ROW(Amortization[[#Headers],[opening
balance]])=1,LoanAmount,IF(Amortization[[#This Row],[payment
date]]="",0,INDEX(Amortization[], ROW()-4,8)))</f>
        <v>230930.54781198391</v>
      </c>
      <c r="E235" s="10">
        <f ca="1">IF(ValuesEntered,IF(ROW()-ROW(Amortization[[#Headers],[interest]])=1,-IPMT(InterestRate/12,1,DurationOfLoan-ROWS($C$4:C235)+1,Amortization[[#This Row],[opening
balance]]),IFERROR(-IPMT(InterestRate/12,1,Amortization[[#This Row],['#
remaining]],D236),0)),0)</f>
        <v>1196.200220209023</v>
      </c>
      <c r="F235" s="10">
        <f ca="1">IFERROR(IF(AND(ValuesEntered,Amortization[[#This Row],[payment
date]]&lt;&gt;""),-PPMT(InterestRate/12,1,DurationOfLoan-ROWS($C$4:C235)+1,Amortization[[#This Row],[opening
balance]]),""),0)</f>
        <v>1260.1055318514864</v>
      </c>
      <c r="G235" s="10">
        <f ca="1">IF(Amortization[[#This Row],[payment
date]]="",0,PropertyTaxAmount)</f>
        <v>375</v>
      </c>
      <c r="H235" s="10">
        <f ca="1">IF(Amortization[[#This Row],[payment
date]]="",0,Amortization[[#This Row],[interest]]+Amortization[[#This Row],[principal]]+Amortization[[#This Row],[property
tax]])</f>
        <v>2831.3057520605093</v>
      </c>
      <c r="I235" s="10">
        <f ca="1">IF(Amortization[[#This Row],[payment
date]]="",0,Amortization[[#This Row],[opening
balance]]-Amortization[[#This Row],[principal]])</f>
        <v>229670.44228013241</v>
      </c>
      <c r="J235" s="14">
        <f ca="1">IF(Amortization[[#This Row],[closing
balance]]&gt;0,LastRow-ROW(),0)</f>
        <v>128</v>
      </c>
    </row>
    <row r="236" spans="2:10" ht="15" customHeight="1" x14ac:dyDescent="0.25">
      <c r="B236" s="11">
        <f>ROWS($B$4:B236)</f>
        <v>233</v>
      </c>
      <c r="C236" s="15">
        <f ca="1">IF(ValuesEntered,IF(Amortization[[#This Row],['#]]&lt;=DurationOfLoan,IF(ROW()-ROW(Amortization[[#Headers],[payment
date]])=1,LoanStart,IF(I235&gt;0,EDATE(C235,1),"")),""),"")</f>
        <v>52032</v>
      </c>
      <c r="D236" s="10">
        <f ca="1">IF(ROW()-ROW(Amortization[[#Headers],[opening
balance]])=1,LoanAmount,IF(Amortization[[#This Row],[payment
date]]="",0,INDEX(Amortization[], ROW()-4,8)))</f>
        <v>229670.44228013241</v>
      </c>
      <c r="E236" s="10">
        <f ca="1">IF(ValuesEntered,IF(ROW()-ROW(Amortization[[#Headers],[interest]])=1,-IPMT(InterestRate/12,1,DurationOfLoan-ROWS($C$4:C236)+1,Amortization[[#This Row],[opening
balance]]),IFERROR(-IPMT(InterestRate/12,1,Amortization[[#This Row],['#
remaining]],D237),0)),0)</f>
        <v>1189.6029880137285</v>
      </c>
      <c r="F236" s="10">
        <f ca="1">IFERROR(IF(AND(ValuesEntered,Amortization[[#This Row],[payment
date]]&lt;&gt;""),-PPMT(InterestRate/12,1,DurationOfLoan-ROWS($C$4:C236)+1,Amortization[[#This Row],[opening
balance]]),""),0)</f>
        <v>1266.6685814965463</v>
      </c>
      <c r="G236" s="10">
        <f ca="1">IF(Amortization[[#This Row],[payment
date]]="",0,PropertyTaxAmount)</f>
        <v>375</v>
      </c>
      <c r="H236" s="10">
        <f ca="1">IF(Amortization[[#This Row],[payment
date]]="",0,Amortization[[#This Row],[interest]]+Amortization[[#This Row],[principal]]+Amortization[[#This Row],[property
tax]])</f>
        <v>2831.2715695102747</v>
      </c>
      <c r="I236" s="10">
        <f ca="1">IF(Amortization[[#This Row],[payment
date]]="",0,Amortization[[#This Row],[opening
balance]]-Amortization[[#This Row],[principal]])</f>
        <v>228403.77369863587</v>
      </c>
      <c r="J236" s="14">
        <f ca="1">IF(Amortization[[#This Row],[closing
balance]]&gt;0,LastRow-ROW(),0)</f>
        <v>127</v>
      </c>
    </row>
    <row r="237" spans="2:10" ht="15" customHeight="1" x14ac:dyDescent="0.25">
      <c r="B237" s="11">
        <f>ROWS($B$4:B237)</f>
        <v>234</v>
      </c>
      <c r="C237" s="15">
        <f ca="1">IF(ValuesEntered,IF(Amortization[[#This Row],['#]]&lt;=DurationOfLoan,IF(ROW()-ROW(Amortization[[#Headers],[payment
date]])=1,LoanStart,IF(I236&gt;0,EDATE(C236,1),"")),""),"")</f>
        <v>52062</v>
      </c>
      <c r="D237" s="10">
        <f ca="1">IF(ROW()-ROW(Amortization[[#Headers],[opening
balance]])=1,LoanAmount,IF(Amortization[[#This Row],[payment
date]]="",0,INDEX(Amortization[], ROW()-4,8)))</f>
        <v>228403.77369863587</v>
      </c>
      <c r="E237" s="10">
        <f ca="1">IF(ValuesEntered,IF(ROW()-ROW(Amortization[[#Headers],[interest]])=1,-IPMT(InterestRate/12,1,DurationOfLoan-ROWS($C$4:C237)+1,Amortization[[#This Row],[opening
balance]]),IFERROR(-IPMT(InterestRate/12,1,Amortization[[#This Row],['#
remaining]],D238),0)),0)</f>
        <v>1182.9713952340835</v>
      </c>
      <c r="F237" s="10">
        <f ca="1">IFERROR(IF(AND(ValuesEntered,Amortization[[#This Row],[payment
date]]&lt;&gt;""),-PPMT(InterestRate/12,1,DurationOfLoan-ROWS($C$4:C237)+1,Amortization[[#This Row],[opening
balance]]),""),0)</f>
        <v>1273.2658136918408</v>
      </c>
      <c r="G237" s="10">
        <f ca="1">IF(Amortization[[#This Row],[payment
date]]="",0,PropertyTaxAmount)</f>
        <v>375</v>
      </c>
      <c r="H237" s="10">
        <f ca="1">IF(Amortization[[#This Row],[payment
date]]="",0,Amortization[[#This Row],[interest]]+Amortization[[#This Row],[principal]]+Amortization[[#This Row],[property
tax]])</f>
        <v>2831.2372089259243</v>
      </c>
      <c r="I237" s="10">
        <f ca="1">IF(Amortization[[#This Row],[payment
date]]="",0,Amortization[[#This Row],[opening
balance]]-Amortization[[#This Row],[principal]])</f>
        <v>227130.50788494403</v>
      </c>
      <c r="J237" s="14">
        <f ca="1">IF(Amortization[[#This Row],[closing
balance]]&gt;0,LastRow-ROW(),0)</f>
        <v>126</v>
      </c>
    </row>
    <row r="238" spans="2:10" ht="15" customHeight="1" x14ac:dyDescent="0.25">
      <c r="B238" s="11">
        <f>ROWS($B$4:B238)</f>
        <v>235</v>
      </c>
      <c r="C238" s="15">
        <f ca="1">IF(ValuesEntered,IF(Amortization[[#This Row],['#]]&lt;=DurationOfLoan,IF(ROW()-ROW(Amortization[[#Headers],[payment
date]])=1,LoanStart,IF(I237&gt;0,EDATE(C237,1),"")),""),"")</f>
        <v>52093</v>
      </c>
      <c r="D238" s="10">
        <f ca="1">IF(ROW()-ROW(Amortization[[#Headers],[opening
balance]])=1,LoanAmount,IF(Amortization[[#This Row],[payment
date]]="",0,INDEX(Amortization[], ROW()-4,8)))</f>
        <v>227130.50788494403</v>
      </c>
      <c r="E238" s="10">
        <f ca="1">IF(ValuesEntered,IF(ROW()-ROW(Amortization[[#Headers],[interest]])=1,-IPMT(InterestRate/12,1,DurationOfLoan-ROWS($C$4:C238)+1,Amortization[[#This Row],[opening
balance]]),IFERROR(-IPMT(InterestRate/12,1,Amortization[[#This Row],['#
remaining]],D239),0)),0)</f>
        <v>1176.305262908711</v>
      </c>
      <c r="F238" s="10">
        <f ca="1">IFERROR(IF(AND(ValuesEntered,Amortization[[#This Row],[payment
date]]&lt;&gt;""),-PPMT(InterestRate/12,1,DurationOfLoan-ROWS($C$4:C238)+1,Amortization[[#This Row],[opening
balance]]),""),0)</f>
        <v>1279.8974064714857</v>
      </c>
      <c r="G238" s="10">
        <f ca="1">IF(Amortization[[#This Row],[payment
date]]="",0,PropertyTaxAmount)</f>
        <v>375</v>
      </c>
      <c r="H238" s="10">
        <f ca="1">IF(Amortization[[#This Row],[payment
date]]="",0,Amortization[[#This Row],[interest]]+Amortization[[#This Row],[principal]]+Amortization[[#This Row],[property
tax]])</f>
        <v>2831.2026693801968</v>
      </c>
      <c r="I238" s="10">
        <f ca="1">IF(Amortization[[#This Row],[payment
date]]="",0,Amortization[[#This Row],[opening
balance]]-Amortization[[#This Row],[principal]])</f>
        <v>225850.61047847255</v>
      </c>
      <c r="J238" s="14">
        <f ca="1">IF(Amortization[[#This Row],[closing
balance]]&gt;0,LastRow-ROW(),0)</f>
        <v>125</v>
      </c>
    </row>
    <row r="239" spans="2:10" ht="15" customHeight="1" x14ac:dyDescent="0.25">
      <c r="B239" s="11">
        <f>ROWS($B$4:B239)</f>
        <v>236</v>
      </c>
      <c r="C239" s="15">
        <f ca="1">IF(ValuesEntered,IF(Amortization[[#This Row],['#]]&lt;=DurationOfLoan,IF(ROW()-ROW(Amortization[[#Headers],[payment
date]])=1,LoanStart,IF(I238&gt;0,EDATE(C238,1),"")),""),"")</f>
        <v>52124</v>
      </c>
      <c r="D239" s="10">
        <f ca="1">IF(ROW()-ROW(Amortization[[#Headers],[opening
balance]])=1,LoanAmount,IF(Amortization[[#This Row],[payment
date]]="",0,INDEX(Amortization[], ROW()-4,8)))</f>
        <v>225850.61047847255</v>
      </c>
      <c r="E239" s="10">
        <f ca="1">IF(ValuesEntered,IF(ROW()-ROW(Amortization[[#Headers],[interest]])=1,-IPMT(InterestRate/12,1,DurationOfLoan-ROWS($C$4:C239)+1,Amortization[[#This Row],[opening
balance]]),IFERROR(-IPMT(InterestRate/12,1,Amortization[[#This Row],['#
remaining]],D240),0)),0)</f>
        <v>1169.6044111441443</v>
      </c>
      <c r="F239" s="10">
        <f ca="1">IFERROR(IF(AND(ValuesEntered,Amortization[[#This Row],[payment
date]]&lt;&gt;""),-PPMT(InterestRate/12,1,DurationOfLoan-ROWS($C$4:C239)+1,Amortization[[#This Row],[opening
balance]]),""),0)</f>
        <v>1286.5635387968578</v>
      </c>
      <c r="G239" s="10">
        <f ca="1">IF(Amortization[[#This Row],[payment
date]]="",0,PropertyTaxAmount)</f>
        <v>375</v>
      </c>
      <c r="H239" s="10">
        <f ca="1">IF(Amortization[[#This Row],[payment
date]]="",0,Amortization[[#This Row],[interest]]+Amortization[[#This Row],[principal]]+Amortization[[#This Row],[property
tax]])</f>
        <v>2831.167949941002</v>
      </c>
      <c r="I239" s="10">
        <f ca="1">IF(Amortization[[#This Row],[payment
date]]="",0,Amortization[[#This Row],[opening
balance]]-Amortization[[#This Row],[principal]])</f>
        <v>224564.0469396757</v>
      </c>
      <c r="J239" s="14">
        <f ca="1">IF(Amortization[[#This Row],[closing
balance]]&gt;0,LastRow-ROW(),0)</f>
        <v>124</v>
      </c>
    </row>
    <row r="240" spans="2:10" ht="15" customHeight="1" x14ac:dyDescent="0.25">
      <c r="B240" s="11">
        <f>ROWS($B$4:B240)</f>
        <v>237</v>
      </c>
      <c r="C240" s="15">
        <f ca="1">IF(ValuesEntered,IF(Amortization[[#This Row],['#]]&lt;=DurationOfLoan,IF(ROW()-ROW(Amortization[[#Headers],[payment
date]])=1,LoanStart,IF(I239&gt;0,EDATE(C239,1),"")),""),"")</f>
        <v>52154</v>
      </c>
      <c r="D240" s="10">
        <f ca="1">IF(ROW()-ROW(Amortization[[#Headers],[opening
balance]])=1,LoanAmount,IF(Amortization[[#This Row],[payment
date]]="",0,INDEX(Amortization[], ROW()-4,8)))</f>
        <v>224564.0469396757</v>
      </c>
      <c r="E240" s="10">
        <f ca="1">IF(ValuesEntered,IF(ROW()-ROW(Amortization[[#Headers],[interest]])=1,-IPMT(InterestRate/12,1,DurationOfLoan-ROWS($C$4:C240)+1,Amortization[[#This Row],[opening
balance]]),IFERROR(-IPMT(InterestRate/12,1,Amortization[[#This Row],['#
remaining]],D241),0)),0)</f>
        <v>1162.8686591099699</v>
      </c>
      <c r="F240" s="10">
        <f ca="1">IFERROR(IF(AND(ValuesEntered,Amortization[[#This Row],[payment
date]]&lt;&gt;""),-PPMT(InterestRate/12,1,DurationOfLoan-ROWS($C$4:C240)+1,Amortization[[#This Row],[opening
balance]]),""),0)</f>
        <v>1293.264390561425</v>
      </c>
      <c r="G240" s="10">
        <f ca="1">IF(Amortization[[#This Row],[payment
date]]="",0,PropertyTaxAmount)</f>
        <v>375</v>
      </c>
      <c r="H240" s="10">
        <f ca="1">IF(Amortization[[#This Row],[payment
date]]="",0,Amortization[[#This Row],[interest]]+Amortization[[#This Row],[principal]]+Amortization[[#This Row],[property
tax]])</f>
        <v>2831.1330496713949</v>
      </c>
      <c r="I240" s="10">
        <f ca="1">IF(Amortization[[#This Row],[payment
date]]="",0,Amortization[[#This Row],[opening
balance]]-Amortization[[#This Row],[principal]])</f>
        <v>223270.78254911426</v>
      </c>
      <c r="J240" s="14">
        <f ca="1">IF(Amortization[[#This Row],[closing
balance]]&gt;0,LastRow-ROW(),0)</f>
        <v>123</v>
      </c>
    </row>
    <row r="241" spans="2:10" ht="15" customHeight="1" x14ac:dyDescent="0.25">
      <c r="B241" s="11">
        <f>ROWS($B$4:B241)</f>
        <v>238</v>
      </c>
      <c r="C241" s="15">
        <f ca="1">IF(ValuesEntered,IF(Amortization[[#This Row],['#]]&lt;=DurationOfLoan,IF(ROW()-ROW(Amortization[[#Headers],[payment
date]])=1,LoanStart,IF(I240&gt;0,EDATE(C240,1),"")),""),"")</f>
        <v>52185</v>
      </c>
      <c r="D241" s="10">
        <f ca="1">IF(ROW()-ROW(Amortization[[#Headers],[opening
balance]])=1,LoanAmount,IF(Amortization[[#This Row],[payment
date]]="",0,INDEX(Amortization[], ROW()-4,8)))</f>
        <v>223270.78254911426</v>
      </c>
      <c r="E241" s="10">
        <f ca="1">IF(ValuesEntered,IF(ROW()-ROW(Amortization[[#Headers],[interest]])=1,-IPMT(InterestRate/12,1,DurationOfLoan-ROWS($C$4:C241)+1,Amortization[[#This Row],[opening
balance]]),IFERROR(-IPMT(InterestRate/12,1,Amortization[[#This Row],['#
remaining]],D242),0)),0)</f>
        <v>1156.0978250339513</v>
      </c>
      <c r="F241" s="10">
        <f ca="1">IFERROR(IF(AND(ValuesEntered,Amortization[[#This Row],[payment
date]]&lt;&gt;""),-PPMT(InterestRate/12,1,DurationOfLoan-ROWS($C$4:C241)+1,Amortization[[#This Row],[opening
balance]]),""),0)</f>
        <v>1300.0001425955993</v>
      </c>
      <c r="G241" s="10">
        <f ca="1">IF(Amortization[[#This Row],[payment
date]]="",0,PropertyTaxAmount)</f>
        <v>375</v>
      </c>
      <c r="H241" s="10">
        <f ca="1">IF(Amortization[[#This Row],[payment
date]]="",0,Amortization[[#This Row],[interest]]+Amortization[[#This Row],[principal]]+Amortization[[#This Row],[property
tax]])</f>
        <v>2831.0979676295506</v>
      </c>
      <c r="I241" s="10">
        <f ca="1">IF(Amortization[[#This Row],[payment
date]]="",0,Amortization[[#This Row],[opening
balance]]-Amortization[[#This Row],[principal]])</f>
        <v>221970.78240651867</v>
      </c>
      <c r="J241" s="14">
        <f ca="1">IF(Amortization[[#This Row],[closing
balance]]&gt;0,LastRow-ROW(),0)</f>
        <v>122</v>
      </c>
    </row>
    <row r="242" spans="2:10" ht="15" customHeight="1" x14ac:dyDescent="0.25">
      <c r="B242" s="11">
        <f>ROWS($B$4:B242)</f>
        <v>239</v>
      </c>
      <c r="C242" s="15">
        <f ca="1">IF(ValuesEntered,IF(Amortization[[#This Row],['#]]&lt;=DurationOfLoan,IF(ROW()-ROW(Amortization[[#Headers],[payment
date]])=1,LoanStart,IF(I241&gt;0,EDATE(C241,1),"")),""),"")</f>
        <v>52215</v>
      </c>
      <c r="D242" s="10">
        <f ca="1">IF(ROW()-ROW(Amortization[[#Headers],[opening
balance]])=1,LoanAmount,IF(Amortization[[#This Row],[payment
date]]="",0,INDEX(Amortization[], ROW()-4,8)))</f>
        <v>221970.78240651867</v>
      </c>
      <c r="E242" s="10">
        <f ca="1">IF(ValuesEntered,IF(ROW()-ROW(Amortization[[#Headers],[interest]])=1,-IPMT(InterestRate/12,1,DurationOfLoan-ROWS($C$4:C242)+1,Amortization[[#This Row],[opening
balance]]),IFERROR(-IPMT(InterestRate/12,1,Amortization[[#This Row],['#
remaining]],D243),0)),0)</f>
        <v>1149.2917261971199</v>
      </c>
      <c r="F242" s="10">
        <f ca="1">IFERROR(IF(AND(ValuesEntered,Amortization[[#This Row],[payment
date]]&lt;&gt;""),-PPMT(InterestRate/12,1,DurationOfLoan-ROWS($C$4:C242)+1,Amortization[[#This Row],[opening
balance]]),""),0)</f>
        <v>1306.770976671618</v>
      </c>
      <c r="G242" s="10">
        <f ca="1">IF(Amortization[[#This Row],[payment
date]]="",0,PropertyTaxAmount)</f>
        <v>375</v>
      </c>
      <c r="H242" s="10">
        <f ca="1">IF(Amortization[[#This Row],[payment
date]]="",0,Amortization[[#This Row],[interest]]+Amortization[[#This Row],[principal]]+Amortization[[#This Row],[property
tax]])</f>
        <v>2831.0627028687377</v>
      </c>
      <c r="I242" s="10">
        <f ca="1">IF(Amortization[[#This Row],[payment
date]]="",0,Amortization[[#This Row],[opening
balance]]-Amortization[[#This Row],[principal]])</f>
        <v>220664.01142984704</v>
      </c>
      <c r="J242" s="14">
        <f ca="1">IF(Amortization[[#This Row],[closing
balance]]&gt;0,LastRow-ROW(),0)</f>
        <v>121</v>
      </c>
    </row>
    <row r="243" spans="2:10" ht="15" customHeight="1" x14ac:dyDescent="0.25">
      <c r="B243" s="11">
        <f>ROWS($B$4:B243)</f>
        <v>240</v>
      </c>
      <c r="C243" s="15">
        <f ca="1">IF(ValuesEntered,IF(Amortization[[#This Row],['#]]&lt;=DurationOfLoan,IF(ROW()-ROW(Amortization[[#Headers],[payment
date]])=1,LoanStart,IF(I242&gt;0,EDATE(C242,1),"")),""),"")</f>
        <v>52246</v>
      </c>
      <c r="D243" s="10">
        <f ca="1">IF(ROW()-ROW(Amortization[[#Headers],[opening
balance]])=1,LoanAmount,IF(Amortization[[#This Row],[payment
date]]="",0,INDEX(Amortization[], ROW()-4,8)))</f>
        <v>220664.01142984704</v>
      </c>
      <c r="E243" s="10">
        <f ca="1">IF(ValuesEntered,IF(ROW()-ROW(Amortization[[#Headers],[interest]])=1,-IPMT(InterestRate/12,1,DurationOfLoan-ROWS($C$4:C243)+1,Amortization[[#This Row],[opening
balance]]),IFERROR(-IPMT(InterestRate/12,1,Amortization[[#This Row],['#
remaining]],D244),0)),0)</f>
        <v>1142.4501789288468</v>
      </c>
      <c r="F243" s="10">
        <f ca="1">IFERROR(IF(AND(ValuesEntered,Amortization[[#This Row],[payment
date]]&lt;&gt;""),-PPMT(InterestRate/12,1,DurationOfLoan-ROWS($C$4:C243)+1,Amortization[[#This Row],[opening
balance]]),""),0)</f>
        <v>1313.5770755084491</v>
      </c>
      <c r="G243" s="10">
        <f ca="1">IF(Amortization[[#This Row],[payment
date]]="",0,PropertyTaxAmount)</f>
        <v>375</v>
      </c>
      <c r="H243" s="10">
        <f ca="1">IF(Amortization[[#This Row],[payment
date]]="",0,Amortization[[#This Row],[interest]]+Amortization[[#This Row],[principal]]+Amortization[[#This Row],[property
tax]])</f>
        <v>2831.0272544372956</v>
      </c>
      <c r="I243" s="10">
        <f ca="1">IF(Amortization[[#This Row],[payment
date]]="",0,Amortization[[#This Row],[opening
balance]]-Amortization[[#This Row],[principal]])</f>
        <v>219350.43435433859</v>
      </c>
      <c r="J243" s="14">
        <f ca="1">IF(Amortization[[#This Row],[closing
balance]]&gt;0,LastRow-ROW(),0)</f>
        <v>120</v>
      </c>
    </row>
    <row r="244" spans="2:10" ht="15" customHeight="1" x14ac:dyDescent="0.25">
      <c r="B244" s="11">
        <f>ROWS($B$4:B244)</f>
        <v>241</v>
      </c>
      <c r="C244" s="15">
        <f ca="1">IF(ValuesEntered,IF(Amortization[[#This Row],['#]]&lt;=DurationOfLoan,IF(ROW()-ROW(Amortization[[#Headers],[payment
date]])=1,LoanStart,IF(I243&gt;0,EDATE(C243,1),"")),""),"")</f>
        <v>52277</v>
      </c>
      <c r="D244" s="10">
        <f ca="1">IF(ROW()-ROW(Amortization[[#Headers],[opening
balance]])=1,LoanAmount,IF(Amortization[[#This Row],[payment
date]]="",0,INDEX(Amortization[], ROW()-4,8)))</f>
        <v>219350.43435433859</v>
      </c>
      <c r="E244" s="10">
        <f ca="1">IF(ValuesEntered,IF(ROW()-ROW(Amortization[[#Headers],[interest]])=1,-IPMT(InterestRate/12,1,DurationOfLoan-ROWS($C$4:C244)+1,Amortization[[#This Row],[opening
balance]]),IFERROR(-IPMT(InterestRate/12,1,Amortization[[#This Row],['#
remaining]],D245),0)),0)</f>
        <v>1135.5729986018846</v>
      </c>
      <c r="F244" s="10">
        <f ca="1">IFERROR(IF(AND(ValuesEntered,Amortization[[#This Row],[payment
date]]&lt;&gt;""),-PPMT(InterestRate/12,1,DurationOfLoan-ROWS($C$4:C244)+1,Amortization[[#This Row],[opening
balance]]),""),0)</f>
        <v>1320.4186227767225</v>
      </c>
      <c r="G244" s="10">
        <f ca="1">IF(Amortization[[#This Row],[payment
date]]="",0,PropertyTaxAmount)</f>
        <v>375</v>
      </c>
      <c r="H244" s="10">
        <f ca="1">IF(Amortization[[#This Row],[payment
date]]="",0,Amortization[[#This Row],[interest]]+Amortization[[#This Row],[principal]]+Amortization[[#This Row],[property
tax]])</f>
        <v>2830.9916213786073</v>
      </c>
      <c r="I244" s="10">
        <f ca="1">IF(Amortization[[#This Row],[payment
date]]="",0,Amortization[[#This Row],[opening
balance]]-Amortization[[#This Row],[principal]])</f>
        <v>218030.01573156187</v>
      </c>
      <c r="J244" s="14">
        <f ca="1">IF(Amortization[[#This Row],[closing
balance]]&gt;0,LastRow-ROW(),0)</f>
        <v>119</v>
      </c>
    </row>
    <row r="245" spans="2:10" ht="15" customHeight="1" x14ac:dyDescent="0.25">
      <c r="B245" s="11">
        <f>ROWS($B$4:B245)</f>
        <v>242</v>
      </c>
      <c r="C245" s="15">
        <f ca="1">IF(ValuesEntered,IF(Amortization[[#This Row],['#]]&lt;=DurationOfLoan,IF(ROW()-ROW(Amortization[[#Headers],[payment
date]])=1,LoanStart,IF(I244&gt;0,EDATE(C244,1),"")),""),"")</f>
        <v>52305</v>
      </c>
      <c r="D245" s="10">
        <f ca="1">IF(ROW()-ROW(Amortization[[#Headers],[opening
balance]])=1,LoanAmount,IF(Amortization[[#This Row],[payment
date]]="",0,INDEX(Amortization[], ROW()-4,8)))</f>
        <v>218030.01573156187</v>
      </c>
      <c r="E245" s="10">
        <f ca="1">IF(ValuesEntered,IF(ROW()-ROW(Amortization[[#Headers],[interest]])=1,-IPMT(InterestRate/12,1,DurationOfLoan-ROWS($C$4:C245)+1,Amortization[[#This Row],[opening
balance]]),IFERROR(-IPMT(InterestRate/12,1,Amortization[[#This Row],['#
remaining]],D246),0)),0)</f>
        <v>1128.6599996273862</v>
      </c>
      <c r="F245" s="10">
        <f ca="1">IFERROR(IF(AND(ValuesEntered,Amortization[[#This Row],[payment
date]]&lt;&gt;""),-PPMT(InterestRate/12,1,DurationOfLoan-ROWS($C$4:C245)+1,Amortization[[#This Row],[opening
balance]]),""),0)</f>
        <v>1327.2958031036844</v>
      </c>
      <c r="G245" s="10">
        <f ca="1">IF(Amortization[[#This Row],[payment
date]]="",0,PropertyTaxAmount)</f>
        <v>375</v>
      </c>
      <c r="H245" s="10">
        <f ca="1">IF(Amortization[[#This Row],[payment
date]]="",0,Amortization[[#This Row],[interest]]+Amortization[[#This Row],[principal]]+Amortization[[#This Row],[property
tax]])</f>
        <v>2830.9558027310704</v>
      </c>
      <c r="I245" s="10">
        <f ca="1">IF(Amortization[[#This Row],[payment
date]]="",0,Amortization[[#This Row],[opening
balance]]-Amortization[[#This Row],[principal]])</f>
        <v>216702.71992845819</v>
      </c>
      <c r="J245" s="14">
        <f ca="1">IF(Amortization[[#This Row],[closing
balance]]&gt;0,LastRow-ROW(),0)</f>
        <v>118</v>
      </c>
    </row>
    <row r="246" spans="2:10" ht="15" customHeight="1" x14ac:dyDescent="0.25">
      <c r="B246" s="11">
        <f>ROWS($B$4:B246)</f>
        <v>243</v>
      </c>
      <c r="C246" s="15">
        <f ca="1">IF(ValuesEntered,IF(Amortization[[#This Row],['#]]&lt;=DurationOfLoan,IF(ROW()-ROW(Amortization[[#Headers],[payment
date]])=1,LoanStart,IF(I245&gt;0,EDATE(C245,1),"")),""),"")</f>
        <v>52336</v>
      </c>
      <c r="D246" s="10">
        <f ca="1">IF(ROW()-ROW(Amortization[[#Headers],[opening
balance]])=1,LoanAmount,IF(Amortization[[#This Row],[payment
date]]="",0,INDEX(Amortization[], ROW()-4,8)))</f>
        <v>216702.71992845819</v>
      </c>
      <c r="E246" s="10">
        <f ca="1">IF(ValuesEntered,IF(ROW()-ROW(Amortization[[#Headers],[interest]])=1,-IPMT(InterestRate/12,1,DurationOfLoan-ROWS($C$4:C246)+1,Amortization[[#This Row],[opening
balance]]),IFERROR(-IPMT(InterestRate/12,1,Amortization[[#This Row],['#
remaining]],D247),0)),0)</f>
        <v>1121.7109954498958</v>
      </c>
      <c r="F246" s="10">
        <f ca="1">IFERROR(IF(AND(ValuesEntered,Amortization[[#This Row],[payment
date]]&lt;&gt;""),-PPMT(InterestRate/12,1,DurationOfLoan-ROWS($C$4:C246)+1,Amortization[[#This Row],[opening
balance]]),""),0)</f>
        <v>1334.208802078183</v>
      </c>
      <c r="G246" s="10">
        <f ca="1">IF(Amortization[[#This Row],[payment
date]]="",0,PropertyTaxAmount)</f>
        <v>375</v>
      </c>
      <c r="H246" s="10">
        <f ca="1">IF(Amortization[[#This Row],[payment
date]]="",0,Amortization[[#This Row],[interest]]+Amortization[[#This Row],[principal]]+Amortization[[#This Row],[property
tax]])</f>
        <v>2830.9197975280786</v>
      </c>
      <c r="I246" s="10">
        <f ca="1">IF(Amortization[[#This Row],[payment
date]]="",0,Amortization[[#This Row],[opening
balance]]-Amortization[[#This Row],[principal]])</f>
        <v>215368.51112638001</v>
      </c>
      <c r="J246" s="14">
        <f ca="1">IF(Amortization[[#This Row],[closing
balance]]&gt;0,LastRow-ROW(),0)</f>
        <v>117</v>
      </c>
    </row>
    <row r="247" spans="2:10" ht="15" customHeight="1" x14ac:dyDescent="0.25">
      <c r="B247" s="11">
        <f>ROWS($B$4:B247)</f>
        <v>244</v>
      </c>
      <c r="C247" s="15">
        <f ca="1">IF(ValuesEntered,IF(Amortization[[#This Row],['#]]&lt;=DurationOfLoan,IF(ROW()-ROW(Amortization[[#Headers],[payment
date]])=1,LoanStart,IF(I246&gt;0,EDATE(C246,1),"")),""),"")</f>
        <v>52366</v>
      </c>
      <c r="D247" s="10">
        <f ca="1">IF(ROW()-ROW(Amortization[[#Headers],[opening
balance]])=1,LoanAmount,IF(Amortization[[#This Row],[payment
date]]="",0,INDEX(Amortization[], ROW()-4,8)))</f>
        <v>215368.51112638001</v>
      </c>
      <c r="E247" s="10">
        <f ca="1">IF(ValuesEntered,IF(ROW()-ROW(Amortization[[#Headers],[interest]])=1,-IPMT(InterestRate/12,1,DurationOfLoan-ROWS($C$4:C247)+1,Amortization[[#This Row],[opening
balance]]),IFERROR(-IPMT(InterestRate/12,1,Amortization[[#This Row],['#
remaining]],D248),0)),0)</f>
        <v>1114.7257985423141</v>
      </c>
      <c r="F247" s="10">
        <f ca="1">IFERROR(IF(AND(ValuesEntered,Amortization[[#This Row],[payment
date]]&lt;&gt;""),-PPMT(InterestRate/12,1,DurationOfLoan-ROWS($C$4:C247)+1,Amortization[[#This Row],[opening
balance]]),""),0)</f>
        <v>1341.1578062556732</v>
      </c>
      <c r="G247" s="10">
        <f ca="1">IF(Amortization[[#This Row],[payment
date]]="",0,PropertyTaxAmount)</f>
        <v>375</v>
      </c>
      <c r="H247" s="10">
        <f ca="1">IF(Amortization[[#This Row],[payment
date]]="",0,Amortization[[#This Row],[interest]]+Amortization[[#This Row],[principal]]+Amortization[[#This Row],[property
tax]])</f>
        <v>2830.8836047979876</v>
      </c>
      <c r="I247" s="10">
        <f ca="1">IF(Amortization[[#This Row],[payment
date]]="",0,Amortization[[#This Row],[opening
balance]]-Amortization[[#This Row],[principal]])</f>
        <v>214027.35332012433</v>
      </c>
      <c r="J247" s="14">
        <f ca="1">IF(Amortization[[#This Row],[closing
balance]]&gt;0,LastRow-ROW(),0)</f>
        <v>116</v>
      </c>
    </row>
    <row r="248" spans="2:10" ht="15" customHeight="1" x14ac:dyDescent="0.25">
      <c r="B248" s="11">
        <f>ROWS($B$4:B248)</f>
        <v>245</v>
      </c>
      <c r="C248" s="15">
        <f ca="1">IF(ValuesEntered,IF(Amortization[[#This Row],['#]]&lt;=DurationOfLoan,IF(ROW()-ROW(Amortization[[#Headers],[payment
date]])=1,LoanStart,IF(I247&gt;0,EDATE(C247,1),"")),""),"")</f>
        <v>52397</v>
      </c>
      <c r="D248" s="10">
        <f ca="1">IF(ROW()-ROW(Amortization[[#Headers],[opening
balance]])=1,LoanAmount,IF(Amortization[[#This Row],[payment
date]]="",0,INDEX(Amortization[], ROW()-4,8)))</f>
        <v>214027.35332012433</v>
      </c>
      <c r="E248" s="10">
        <f ca="1">IF(ValuesEntered,IF(ROW()-ROW(Amortization[[#Headers],[interest]])=1,-IPMT(InterestRate/12,1,DurationOfLoan-ROWS($C$4:C248)+1,Amortization[[#This Row],[opening
balance]]),IFERROR(-IPMT(InterestRate/12,1,Amortization[[#This Row],['#
remaining]],D249),0)),0)</f>
        <v>1107.7042204008389</v>
      </c>
      <c r="F248" s="10">
        <f ca="1">IFERROR(IF(AND(ValuesEntered,Amortization[[#This Row],[payment
date]]&lt;&gt;""),-PPMT(InterestRate/12,1,DurationOfLoan-ROWS($C$4:C248)+1,Amortization[[#This Row],[opening
balance]]),""),0)</f>
        <v>1348.1430031632549</v>
      </c>
      <c r="G248" s="10">
        <f ca="1">IF(Amortization[[#This Row],[payment
date]]="",0,PropertyTaxAmount)</f>
        <v>375</v>
      </c>
      <c r="H248" s="10">
        <f ca="1">IF(Amortization[[#This Row],[payment
date]]="",0,Amortization[[#This Row],[interest]]+Amortization[[#This Row],[principal]]+Amortization[[#This Row],[property
tax]])</f>
        <v>2830.8472235640938</v>
      </c>
      <c r="I248" s="10">
        <f ca="1">IF(Amortization[[#This Row],[payment
date]]="",0,Amortization[[#This Row],[opening
balance]]-Amortization[[#This Row],[principal]])</f>
        <v>212679.21031696108</v>
      </c>
      <c r="J248" s="14">
        <f ca="1">IF(Amortization[[#This Row],[closing
balance]]&gt;0,LastRow-ROW(),0)</f>
        <v>115</v>
      </c>
    </row>
    <row r="249" spans="2:10" ht="15" customHeight="1" x14ac:dyDescent="0.25">
      <c r="B249" s="11">
        <f>ROWS($B$4:B249)</f>
        <v>246</v>
      </c>
      <c r="C249" s="15">
        <f ca="1">IF(ValuesEntered,IF(Amortization[[#This Row],['#]]&lt;=DurationOfLoan,IF(ROW()-ROW(Amortization[[#Headers],[payment
date]])=1,LoanStart,IF(I248&gt;0,EDATE(C248,1),"")),""),"")</f>
        <v>52427</v>
      </c>
      <c r="D249" s="10">
        <f ca="1">IF(ROW()-ROW(Amortization[[#Headers],[opening
balance]])=1,LoanAmount,IF(Amortization[[#This Row],[payment
date]]="",0,INDEX(Amortization[], ROW()-4,8)))</f>
        <v>212679.21031696108</v>
      </c>
      <c r="E249" s="10">
        <f ca="1">IF(ValuesEntered,IF(ROW()-ROW(Amortization[[#Headers],[interest]])=1,-IPMT(InterestRate/12,1,DurationOfLoan-ROWS($C$4:C249)+1,Amortization[[#This Row],[opening
balance]]),IFERROR(-IPMT(InterestRate/12,1,Amortization[[#This Row],['#
remaining]],D250),0)),0)</f>
        <v>1100.6460715398766</v>
      </c>
      <c r="F249" s="10">
        <f ca="1">IFERROR(IF(AND(ValuesEntered,Amortization[[#This Row],[payment
date]]&lt;&gt;""),-PPMT(InterestRate/12,1,DurationOfLoan-ROWS($C$4:C249)+1,Amortization[[#This Row],[opening
balance]]),""),0)</f>
        <v>1355.1645813047303</v>
      </c>
      <c r="G249" s="10">
        <f ca="1">IF(Amortization[[#This Row],[payment
date]]="",0,PropertyTaxAmount)</f>
        <v>375</v>
      </c>
      <c r="H249" s="10">
        <f ca="1">IF(Amortization[[#This Row],[payment
date]]="",0,Amortization[[#This Row],[interest]]+Amortization[[#This Row],[principal]]+Amortization[[#This Row],[property
tax]])</f>
        <v>2830.8106528446069</v>
      </c>
      <c r="I249" s="10">
        <f ca="1">IF(Amortization[[#This Row],[payment
date]]="",0,Amortization[[#This Row],[opening
balance]]-Amortization[[#This Row],[principal]])</f>
        <v>211324.04573565634</v>
      </c>
      <c r="J249" s="14">
        <f ca="1">IF(Amortization[[#This Row],[closing
balance]]&gt;0,LastRow-ROW(),0)</f>
        <v>114</v>
      </c>
    </row>
    <row r="250" spans="2:10" ht="15" customHeight="1" x14ac:dyDescent="0.25">
      <c r="B250" s="11">
        <f>ROWS($B$4:B250)</f>
        <v>247</v>
      </c>
      <c r="C250" s="15">
        <f ca="1">IF(ValuesEntered,IF(Amortization[[#This Row],['#]]&lt;=DurationOfLoan,IF(ROW()-ROW(Amortization[[#Headers],[payment
date]])=1,LoanStart,IF(I249&gt;0,EDATE(C249,1),"")),""),"")</f>
        <v>52458</v>
      </c>
      <c r="D250" s="10">
        <f ca="1">IF(ROW()-ROW(Amortization[[#Headers],[opening
balance]])=1,LoanAmount,IF(Amortization[[#This Row],[payment
date]]="",0,INDEX(Amortization[], ROW()-4,8)))</f>
        <v>211324.04573565634</v>
      </c>
      <c r="E250" s="10">
        <f ca="1">IF(ValuesEntered,IF(ROW()-ROW(Amortization[[#Headers],[interest]])=1,-IPMT(InterestRate/12,1,DurationOfLoan-ROWS($C$4:C250)+1,Amortization[[#This Row],[opening
balance]]),IFERROR(-IPMT(InterestRate/12,1,Amortization[[#This Row],['#
remaining]],D251),0)),0)</f>
        <v>1093.5511614869304</v>
      </c>
      <c r="F250" s="10">
        <f ca="1">IFERROR(IF(AND(ValuesEntered,Amortization[[#This Row],[payment
date]]&lt;&gt;""),-PPMT(InterestRate/12,1,DurationOfLoan-ROWS($C$4:C250)+1,Amortization[[#This Row],[opening
balance]]),""),0)</f>
        <v>1362.2227301656922</v>
      </c>
      <c r="G250" s="10">
        <f ca="1">IF(Amortization[[#This Row],[payment
date]]="",0,PropertyTaxAmount)</f>
        <v>375</v>
      </c>
      <c r="H250" s="10">
        <f ca="1">IF(Amortization[[#This Row],[payment
date]]="",0,Amortization[[#This Row],[interest]]+Amortization[[#This Row],[principal]]+Amortization[[#This Row],[property
tax]])</f>
        <v>2830.7738916526223</v>
      </c>
      <c r="I250" s="10">
        <f ca="1">IF(Amortization[[#This Row],[payment
date]]="",0,Amortization[[#This Row],[opening
balance]]-Amortization[[#This Row],[principal]])</f>
        <v>209961.82300549065</v>
      </c>
      <c r="J250" s="14">
        <f ca="1">IF(Amortization[[#This Row],[closing
balance]]&gt;0,LastRow-ROW(),0)</f>
        <v>113</v>
      </c>
    </row>
    <row r="251" spans="2:10" ht="15" customHeight="1" x14ac:dyDescent="0.25">
      <c r="B251" s="11">
        <f>ROWS($B$4:B251)</f>
        <v>248</v>
      </c>
      <c r="C251" s="15">
        <f ca="1">IF(ValuesEntered,IF(Amortization[[#This Row],['#]]&lt;=DurationOfLoan,IF(ROW()-ROW(Amortization[[#Headers],[payment
date]])=1,LoanStart,IF(I250&gt;0,EDATE(C250,1),"")),""),"")</f>
        <v>52489</v>
      </c>
      <c r="D251" s="10">
        <f ca="1">IF(ROW()-ROW(Amortization[[#Headers],[opening
balance]])=1,LoanAmount,IF(Amortization[[#This Row],[payment
date]]="",0,INDEX(Amortization[], ROW()-4,8)))</f>
        <v>209961.82300549065</v>
      </c>
      <c r="E251" s="10">
        <f ca="1">IF(ValuesEntered,IF(ROW()-ROW(Amortization[[#Headers],[interest]])=1,-IPMT(InterestRate/12,1,DurationOfLoan-ROWS($C$4:C251)+1,Amortization[[#This Row],[opening
balance]]),IFERROR(-IPMT(InterestRate/12,1,Amortization[[#This Row],['#
remaining]],D252),0)),0)</f>
        <v>1086.4192987774582</v>
      </c>
      <c r="F251" s="10">
        <f ca="1">IFERROR(IF(AND(ValuesEntered,Amortization[[#This Row],[payment
date]]&lt;&gt;""),-PPMT(InterestRate/12,1,DurationOfLoan-ROWS($C$4:C251)+1,Amortization[[#This Row],[opening
balance]]),""),0)</f>
        <v>1369.3176402186386</v>
      </c>
      <c r="G251" s="10">
        <f ca="1">IF(Amortization[[#This Row],[payment
date]]="",0,PropertyTaxAmount)</f>
        <v>375</v>
      </c>
      <c r="H251" s="10">
        <f ca="1">IF(Amortization[[#This Row],[payment
date]]="",0,Amortization[[#This Row],[interest]]+Amortization[[#This Row],[principal]]+Amortization[[#This Row],[property
tax]])</f>
        <v>2830.7369389960968</v>
      </c>
      <c r="I251" s="10">
        <f ca="1">IF(Amortization[[#This Row],[payment
date]]="",0,Amortization[[#This Row],[opening
balance]]-Amortization[[#This Row],[principal]])</f>
        <v>208592.50536527199</v>
      </c>
      <c r="J251" s="14">
        <f ca="1">IF(Amortization[[#This Row],[closing
balance]]&gt;0,LastRow-ROW(),0)</f>
        <v>112</v>
      </c>
    </row>
    <row r="252" spans="2:10" ht="15" customHeight="1" x14ac:dyDescent="0.25">
      <c r="B252" s="11">
        <f>ROWS($B$4:B252)</f>
        <v>249</v>
      </c>
      <c r="C252" s="15">
        <f ca="1">IF(ValuesEntered,IF(Amortization[[#This Row],['#]]&lt;=DurationOfLoan,IF(ROW()-ROW(Amortization[[#Headers],[payment
date]])=1,LoanStart,IF(I251&gt;0,EDATE(C251,1),"")),""),"")</f>
        <v>52519</v>
      </c>
      <c r="D252" s="10">
        <f ca="1">IF(ROW()-ROW(Amortization[[#Headers],[opening
balance]])=1,LoanAmount,IF(Amortization[[#This Row],[payment
date]]="",0,INDEX(Amortization[], ROW()-4,8)))</f>
        <v>208592.50536527199</v>
      </c>
      <c r="E252" s="10">
        <f ca="1">IF(ValuesEntered,IF(ROW()-ROW(Amortization[[#Headers],[interest]])=1,-IPMT(InterestRate/12,1,DurationOfLoan-ROWS($C$4:C252)+1,Amortization[[#This Row],[opening
balance]]),IFERROR(-IPMT(InterestRate/12,1,Amortization[[#This Row],['#
remaining]],D253),0)),0)</f>
        <v>1079.2502909497075</v>
      </c>
      <c r="F252" s="10">
        <f ca="1">IFERROR(IF(AND(ValuesEntered,Amortization[[#This Row],[payment
date]]&lt;&gt;""),-PPMT(InterestRate/12,1,DurationOfLoan-ROWS($C$4:C252)+1,Amortization[[#This Row],[opening
balance]]),""),0)</f>
        <v>1376.4495029281102</v>
      </c>
      <c r="G252" s="10">
        <f ca="1">IF(Amortization[[#This Row],[payment
date]]="",0,PropertyTaxAmount)</f>
        <v>375</v>
      </c>
      <c r="H252" s="10">
        <f ca="1">IF(Amortization[[#This Row],[payment
date]]="",0,Amortization[[#This Row],[interest]]+Amortization[[#This Row],[principal]]+Amortization[[#This Row],[property
tax]])</f>
        <v>2830.6997938778177</v>
      </c>
      <c r="I252" s="10">
        <f ca="1">IF(Amortization[[#This Row],[payment
date]]="",0,Amortization[[#This Row],[opening
balance]]-Amortization[[#This Row],[principal]])</f>
        <v>207216.05586234387</v>
      </c>
      <c r="J252" s="14">
        <f ca="1">IF(Amortization[[#This Row],[closing
balance]]&gt;0,LastRow-ROW(),0)</f>
        <v>111</v>
      </c>
    </row>
    <row r="253" spans="2:10" ht="15" customHeight="1" x14ac:dyDescent="0.25">
      <c r="B253" s="11">
        <f>ROWS($B$4:B253)</f>
        <v>250</v>
      </c>
      <c r="C253" s="15">
        <f ca="1">IF(ValuesEntered,IF(Amortization[[#This Row],['#]]&lt;=DurationOfLoan,IF(ROW()-ROW(Amortization[[#Headers],[payment
date]])=1,LoanStart,IF(I252&gt;0,EDATE(C252,1),"")),""),"")</f>
        <v>52550</v>
      </c>
      <c r="D253" s="10">
        <f ca="1">IF(ROW()-ROW(Amortization[[#Headers],[opening
balance]])=1,LoanAmount,IF(Amortization[[#This Row],[payment
date]]="",0,INDEX(Amortization[], ROW()-4,8)))</f>
        <v>207216.05586234387</v>
      </c>
      <c r="E253" s="10">
        <f ca="1">IF(ValuesEntered,IF(ROW()-ROW(Amortization[[#Headers],[interest]])=1,-IPMT(InterestRate/12,1,DurationOfLoan-ROWS($C$4:C253)+1,Amortization[[#This Row],[opening
balance]]),IFERROR(-IPMT(InterestRate/12,1,Amortization[[#This Row],['#
remaining]],D254),0)),0)</f>
        <v>1072.0439445395209</v>
      </c>
      <c r="F253" s="10">
        <f ca="1">IFERROR(IF(AND(ValuesEntered,Amortization[[#This Row],[payment
date]]&lt;&gt;""),-PPMT(InterestRate/12,1,DurationOfLoan-ROWS($C$4:C253)+1,Amortization[[#This Row],[opening
balance]]),""),0)</f>
        <v>1383.6185107558613</v>
      </c>
      <c r="G253" s="10">
        <f ca="1">IF(Amortization[[#This Row],[payment
date]]="",0,PropertyTaxAmount)</f>
        <v>375</v>
      </c>
      <c r="H253" s="10">
        <f ca="1">IF(Amortization[[#This Row],[payment
date]]="",0,Amortization[[#This Row],[interest]]+Amortization[[#This Row],[principal]]+Amortization[[#This Row],[property
tax]])</f>
        <v>2830.6624552953822</v>
      </c>
      <c r="I253" s="10">
        <f ca="1">IF(Amortization[[#This Row],[payment
date]]="",0,Amortization[[#This Row],[opening
balance]]-Amortization[[#This Row],[principal]])</f>
        <v>205832.43735158801</v>
      </c>
      <c r="J253" s="14">
        <f ca="1">IF(Amortization[[#This Row],[closing
balance]]&gt;0,LastRow-ROW(),0)</f>
        <v>110</v>
      </c>
    </row>
    <row r="254" spans="2:10" ht="15" customHeight="1" x14ac:dyDescent="0.25">
      <c r="B254" s="11">
        <f>ROWS($B$4:B254)</f>
        <v>251</v>
      </c>
      <c r="C254" s="15">
        <f ca="1">IF(ValuesEntered,IF(Amortization[[#This Row],['#]]&lt;=DurationOfLoan,IF(ROW()-ROW(Amortization[[#Headers],[payment
date]])=1,LoanStart,IF(I253&gt;0,EDATE(C253,1),"")),""),"")</f>
        <v>52580</v>
      </c>
      <c r="D254" s="10">
        <f ca="1">IF(ROW()-ROW(Amortization[[#Headers],[opening
balance]])=1,LoanAmount,IF(Amortization[[#This Row],[payment
date]]="",0,INDEX(Amortization[], ROW()-4,8)))</f>
        <v>205832.43735158801</v>
      </c>
      <c r="E254" s="10">
        <f ca="1">IF(ValuesEntered,IF(ROW()-ROW(Amortization[[#Headers],[interest]])=1,-IPMT(InterestRate/12,1,DurationOfLoan-ROWS($C$4:C254)+1,Amortization[[#This Row],[opening
balance]]),IFERROR(-IPMT(InterestRate/12,1,Amortization[[#This Row],['#
remaining]],D255),0)),0)</f>
        <v>1064.8000650751144</v>
      </c>
      <c r="F254" s="10">
        <f ca="1">IFERROR(IF(AND(ValuesEntered,Amortization[[#This Row],[payment
date]]&lt;&gt;""),-PPMT(InterestRate/12,1,DurationOfLoan-ROWS($C$4:C254)+1,Amortization[[#This Row],[opening
balance]]),""),0)</f>
        <v>1390.8248571660481</v>
      </c>
      <c r="G254" s="10">
        <f ca="1">IF(Amortization[[#This Row],[payment
date]]="",0,PropertyTaxAmount)</f>
        <v>375</v>
      </c>
      <c r="H254" s="10">
        <f ca="1">IF(Amortization[[#This Row],[payment
date]]="",0,Amortization[[#This Row],[interest]]+Amortization[[#This Row],[principal]]+Amortization[[#This Row],[property
tax]])</f>
        <v>2830.6249222411625</v>
      </c>
      <c r="I254" s="10">
        <f ca="1">IF(Amortization[[#This Row],[payment
date]]="",0,Amortization[[#This Row],[opening
balance]]-Amortization[[#This Row],[principal]])</f>
        <v>204441.61249442198</v>
      </c>
      <c r="J254" s="14">
        <f ca="1">IF(Amortization[[#This Row],[closing
balance]]&gt;0,LastRow-ROW(),0)</f>
        <v>109</v>
      </c>
    </row>
    <row r="255" spans="2:10" ht="15" customHeight="1" x14ac:dyDescent="0.25">
      <c r="B255" s="11">
        <f>ROWS($B$4:B255)</f>
        <v>252</v>
      </c>
      <c r="C255" s="15">
        <f ca="1">IF(ValuesEntered,IF(Amortization[[#This Row],['#]]&lt;=DurationOfLoan,IF(ROW()-ROW(Amortization[[#Headers],[payment
date]])=1,LoanStart,IF(I254&gt;0,EDATE(C254,1),"")),""),"")</f>
        <v>52611</v>
      </c>
      <c r="D255" s="10">
        <f ca="1">IF(ROW()-ROW(Amortization[[#Headers],[opening
balance]])=1,LoanAmount,IF(Amortization[[#This Row],[payment
date]]="",0,INDEX(Amortization[], ROW()-4,8)))</f>
        <v>204441.61249442198</v>
      </c>
      <c r="E255" s="10">
        <f ca="1">IF(ValuesEntered,IF(ROW()-ROW(Amortization[[#Headers],[interest]])=1,-IPMT(InterestRate/12,1,DurationOfLoan-ROWS($C$4:C255)+1,Amortization[[#This Row],[opening
balance]]),IFERROR(-IPMT(InterestRate/12,1,Amortization[[#This Row],['#
remaining]],D256),0)),0)</f>
        <v>1057.5184570718307</v>
      </c>
      <c r="F255" s="10">
        <f ca="1">IFERROR(IF(AND(ValuesEntered,Amortization[[#This Row],[payment
date]]&lt;&gt;""),-PPMT(InterestRate/12,1,DurationOfLoan-ROWS($C$4:C255)+1,Amortization[[#This Row],[opening
balance]]),""),0)</f>
        <v>1398.0687366304542</v>
      </c>
      <c r="G255" s="10">
        <f ca="1">IF(Amortization[[#This Row],[payment
date]]="",0,PropertyTaxAmount)</f>
        <v>375</v>
      </c>
      <c r="H255" s="10">
        <f ca="1">IF(Amortization[[#This Row],[payment
date]]="",0,Amortization[[#This Row],[interest]]+Amortization[[#This Row],[principal]]+Amortization[[#This Row],[property
tax]])</f>
        <v>2830.5871937022848</v>
      </c>
      <c r="I255" s="10">
        <f ca="1">IF(Amortization[[#This Row],[payment
date]]="",0,Amortization[[#This Row],[opening
balance]]-Amortization[[#This Row],[principal]])</f>
        <v>203043.54375779151</v>
      </c>
      <c r="J255" s="14">
        <f ca="1">IF(Amortization[[#This Row],[closing
balance]]&gt;0,LastRow-ROW(),0)</f>
        <v>108</v>
      </c>
    </row>
    <row r="256" spans="2:10" ht="15" customHeight="1" x14ac:dyDescent="0.25">
      <c r="B256" s="11">
        <f>ROWS($B$4:B256)</f>
        <v>253</v>
      </c>
      <c r="C256" s="15">
        <f ca="1">IF(ValuesEntered,IF(Amortization[[#This Row],['#]]&lt;=DurationOfLoan,IF(ROW()-ROW(Amortization[[#Headers],[payment
date]])=1,LoanStart,IF(I255&gt;0,EDATE(C255,1),"")),""),"")</f>
        <v>52642</v>
      </c>
      <c r="D256" s="10">
        <f ca="1">IF(ROW()-ROW(Amortization[[#Headers],[opening
balance]])=1,LoanAmount,IF(Amortization[[#This Row],[payment
date]]="",0,INDEX(Amortization[], ROW()-4,8)))</f>
        <v>203043.54375779151</v>
      </c>
      <c r="E256" s="10">
        <f ca="1">IF(ValuesEntered,IF(ROW()-ROW(Amortization[[#Headers],[interest]])=1,-IPMT(InterestRate/12,1,DurationOfLoan-ROWS($C$4:C256)+1,Amortization[[#This Row],[opening
balance]]),IFERROR(-IPMT(InterestRate/12,1,Amortization[[#This Row],['#
remaining]],D257),0)),0)</f>
        <v>1050.1989240268633</v>
      </c>
      <c r="F256" s="10">
        <f ca="1">IFERROR(IF(AND(ValuesEntered,Amortization[[#This Row],[payment
date]]&lt;&gt;""),-PPMT(InterestRate/12,1,DurationOfLoan-ROWS($C$4:C256)+1,Amortization[[#This Row],[opening
balance]]),""),0)</f>
        <v>1405.3503446337381</v>
      </c>
      <c r="G256" s="10">
        <f ca="1">IF(Amortization[[#This Row],[payment
date]]="",0,PropertyTaxAmount)</f>
        <v>375</v>
      </c>
      <c r="H256" s="10">
        <f ca="1">IF(Amortization[[#This Row],[payment
date]]="",0,Amortization[[#This Row],[interest]]+Amortization[[#This Row],[principal]]+Amortization[[#This Row],[property
tax]])</f>
        <v>2830.5492686606012</v>
      </c>
      <c r="I256" s="10">
        <f ca="1">IF(Amortization[[#This Row],[payment
date]]="",0,Amortization[[#This Row],[opening
balance]]-Amortization[[#This Row],[principal]])</f>
        <v>201638.19341315777</v>
      </c>
      <c r="J256" s="14">
        <f ca="1">IF(Amortization[[#This Row],[closing
balance]]&gt;0,LastRow-ROW(),0)</f>
        <v>107</v>
      </c>
    </row>
    <row r="257" spans="2:10" ht="15" customHeight="1" x14ac:dyDescent="0.25">
      <c r="B257" s="11">
        <f>ROWS($B$4:B257)</f>
        <v>254</v>
      </c>
      <c r="C257" s="15">
        <f ca="1">IF(ValuesEntered,IF(Amortization[[#This Row],['#]]&lt;=DurationOfLoan,IF(ROW()-ROW(Amortization[[#Headers],[payment
date]])=1,LoanStart,IF(I256&gt;0,EDATE(C256,1),"")),""),"")</f>
        <v>52671</v>
      </c>
      <c r="D257" s="10">
        <f ca="1">IF(ROW()-ROW(Amortization[[#Headers],[opening
balance]])=1,LoanAmount,IF(Amortization[[#This Row],[payment
date]]="",0,INDEX(Amortization[], ROW()-4,8)))</f>
        <v>201638.19341315777</v>
      </c>
      <c r="E257" s="10">
        <f ca="1">IF(ValuesEntered,IF(ROW()-ROW(Amortization[[#Headers],[interest]])=1,-IPMT(InterestRate/12,1,DurationOfLoan-ROWS($C$4:C257)+1,Amortization[[#This Row],[opening
balance]]),IFERROR(-IPMT(InterestRate/12,1,Amortization[[#This Row],['#
remaining]],D258),0)),0)</f>
        <v>1042.8412684139535</v>
      </c>
      <c r="F257" s="10">
        <f ca="1">IFERROR(IF(AND(ValuesEntered,Amortization[[#This Row],[payment
date]]&lt;&gt;""),-PPMT(InterestRate/12,1,DurationOfLoan-ROWS($C$4:C257)+1,Amortization[[#This Row],[opening
balance]]),""),0)</f>
        <v>1412.6698776787055</v>
      </c>
      <c r="G257" s="10">
        <f ca="1">IF(Amortization[[#This Row],[payment
date]]="",0,PropertyTaxAmount)</f>
        <v>375</v>
      </c>
      <c r="H257" s="10">
        <f ca="1">IF(Amortization[[#This Row],[payment
date]]="",0,Amortization[[#This Row],[interest]]+Amortization[[#This Row],[principal]]+Amortization[[#This Row],[property
tax]])</f>
        <v>2830.5111460926591</v>
      </c>
      <c r="I257" s="10">
        <f ca="1">IF(Amortization[[#This Row],[payment
date]]="",0,Amortization[[#This Row],[opening
balance]]-Amortization[[#This Row],[principal]])</f>
        <v>200225.52353547906</v>
      </c>
      <c r="J257" s="14">
        <f ca="1">IF(Amortization[[#This Row],[closing
balance]]&gt;0,LastRow-ROW(),0)</f>
        <v>106</v>
      </c>
    </row>
    <row r="258" spans="2:10" ht="15" customHeight="1" x14ac:dyDescent="0.25">
      <c r="B258" s="11">
        <f>ROWS($B$4:B258)</f>
        <v>255</v>
      </c>
      <c r="C258" s="15">
        <f ca="1">IF(ValuesEntered,IF(Amortization[[#This Row],['#]]&lt;=DurationOfLoan,IF(ROW()-ROW(Amortization[[#Headers],[payment
date]])=1,LoanStart,IF(I257&gt;0,EDATE(C257,1),"")),""),"")</f>
        <v>52702</v>
      </c>
      <c r="D258" s="10">
        <f ca="1">IF(ROW()-ROW(Amortization[[#Headers],[opening
balance]])=1,LoanAmount,IF(Amortization[[#This Row],[payment
date]]="",0,INDEX(Amortization[], ROW()-4,8)))</f>
        <v>200225.52353547906</v>
      </c>
      <c r="E258" s="10">
        <f ca="1">IF(ValuesEntered,IF(ROW()-ROW(Amortization[[#Headers],[interest]])=1,-IPMT(InterestRate/12,1,DurationOfLoan-ROWS($C$4:C258)+1,Amortization[[#This Row],[opening
balance]]),IFERROR(-IPMT(InterestRate/12,1,Amortization[[#This Row],['#
remaining]],D259),0)),0)</f>
        <v>1035.4452916780597</v>
      </c>
      <c r="F258" s="10">
        <f ca="1">IFERROR(IF(AND(ValuesEntered,Amortization[[#This Row],[payment
date]]&lt;&gt;""),-PPMT(InterestRate/12,1,DurationOfLoan-ROWS($C$4:C258)+1,Amortization[[#This Row],[opening
balance]]),""),0)</f>
        <v>1420.0275332916153</v>
      </c>
      <c r="G258" s="10">
        <f ca="1">IF(Amortization[[#This Row],[payment
date]]="",0,PropertyTaxAmount)</f>
        <v>375</v>
      </c>
      <c r="H258" s="10">
        <f ca="1">IF(Amortization[[#This Row],[payment
date]]="",0,Amortization[[#This Row],[interest]]+Amortization[[#This Row],[principal]]+Amortization[[#This Row],[property
tax]])</f>
        <v>2830.472824969675</v>
      </c>
      <c r="I258" s="10">
        <f ca="1">IF(Amortization[[#This Row],[payment
date]]="",0,Amortization[[#This Row],[opening
balance]]-Amortization[[#This Row],[principal]])</f>
        <v>198805.49600218746</v>
      </c>
      <c r="J258" s="14">
        <f ca="1">IF(Amortization[[#This Row],[closing
balance]]&gt;0,LastRow-ROW(),0)</f>
        <v>105</v>
      </c>
    </row>
    <row r="259" spans="2:10" ht="15" customHeight="1" x14ac:dyDescent="0.25">
      <c r="B259" s="11">
        <f>ROWS($B$4:B259)</f>
        <v>256</v>
      </c>
      <c r="C259" s="15">
        <f ca="1">IF(ValuesEntered,IF(Amortization[[#This Row],['#]]&lt;=DurationOfLoan,IF(ROW()-ROW(Amortization[[#Headers],[payment
date]])=1,LoanStart,IF(I258&gt;0,EDATE(C258,1),"")),""),"")</f>
        <v>52732</v>
      </c>
      <c r="D259" s="10">
        <f ca="1">IF(ROW()-ROW(Amortization[[#Headers],[opening
balance]])=1,LoanAmount,IF(Amortization[[#This Row],[payment
date]]="",0,INDEX(Amortization[], ROW()-4,8)))</f>
        <v>198805.49600218746</v>
      </c>
      <c r="E259" s="10">
        <f ca="1">IF(ValuesEntered,IF(ROW()-ROW(Amortization[[#Headers],[interest]])=1,-IPMT(InterestRate/12,1,DurationOfLoan-ROWS($C$4:C259)+1,Amortization[[#This Row],[opening
balance]]),IFERROR(-IPMT(InterestRate/12,1,Amortization[[#This Row],['#
remaining]],D260),0)),0)</f>
        <v>1028.0107942299996</v>
      </c>
      <c r="F259" s="10">
        <f ca="1">IFERROR(IF(AND(ValuesEntered,Amortization[[#This Row],[payment
date]]&lt;&gt;""),-PPMT(InterestRate/12,1,DurationOfLoan-ROWS($C$4:C259)+1,Amortization[[#This Row],[opening
balance]]),""),0)</f>
        <v>1427.4235100275091</v>
      </c>
      <c r="G259" s="10">
        <f ca="1">IF(Amortization[[#This Row],[payment
date]]="",0,PropertyTaxAmount)</f>
        <v>375</v>
      </c>
      <c r="H259" s="10">
        <f ca="1">IF(Amortization[[#This Row],[payment
date]]="",0,Amortization[[#This Row],[interest]]+Amortization[[#This Row],[principal]]+Amortization[[#This Row],[property
tax]])</f>
        <v>2830.4343042575088</v>
      </c>
      <c r="I259" s="10">
        <f ca="1">IF(Amortization[[#This Row],[payment
date]]="",0,Amortization[[#This Row],[opening
balance]]-Amortization[[#This Row],[principal]])</f>
        <v>197378.07249215996</v>
      </c>
      <c r="J259" s="14">
        <f ca="1">IF(Amortization[[#This Row],[closing
balance]]&gt;0,LastRow-ROW(),0)</f>
        <v>104</v>
      </c>
    </row>
    <row r="260" spans="2:10" ht="15" customHeight="1" x14ac:dyDescent="0.25">
      <c r="B260" s="11">
        <f>ROWS($B$4:B260)</f>
        <v>257</v>
      </c>
      <c r="C260" s="15">
        <f ca="1">IF(ValuesEntered,IF(Amortization[[#This Row],['#]]&lt;=DurationOfLoan,IF(ROW()-ROW(Amortization[[#Headers],[payment
date]])=1,LoanStart,IF(I259&gt;0,EDATE(C259,1),"")),""),"")</f>
        <v>52763</v>
      </c>
      <c r="D260" s="10">
        <f ca="1">IF(ROW()-ROW(Amortization[[#Headers],[opening
balance]])=1,LoanAmount,IF(Amortization[[#This Row],[payment
date]]="",0,INDEX(Amortization[], ROW()-4,8)))</f>
        <v>197378.07249215996</v>
      </c>
      <c r="E260" s="10">
        <f ca="1">IF(ValuesEntered,IF(ROW()-ROW(Amortization[[#Headers],[interest]])=1,-IPMT(InterestRate/12,1,DurationOfLoan-ROWS($C$4:C260)+1,Amortization[[#This Row],[opening
balance]]),IFERROR(-IPMT(InterestRate/12,1,Amortization[[#This Row],['#
remaining]],D261),0)),0)</f>
        <v>1020.5375754410645</v>
      </c>
      <c r="F260" s="10">
        <f ca="1">IFERROR(IF(AND(ValuesEntered,Amortization[[#This Row],[payment
date]]&lt;&gt;""),-PPMT(InterestRate/12,1,DurationOfLoan-ROWS($C$4:C260)+1,Amortization[[#This Row],[opening
balance]]),""),0)</f>
        <v>1434.8580074755691</v>
      </c>
      <c r="G260" s="10">
        <f ca="1">IF(Amortization[[#This Row],[payment
date]]="",0,PropertyTaxAmount)</f>
        <v>375</v>
      </c>
      <c r="H260" s="10">
        <f ca="1">IF(Amortization[[#This Row],[payment
date]]="",0,Amortization[[#This Row],[interest]]+Amortization[[#This Row],[principal]]+Amortization[[#This Row],[property
tax]])</f>
        <v>2830.3955829166334</v>
      </c>
      <c r="I260" s="10">
        <f ca="1">IF(Amortization[[#This Row],[payment
date]]="",0,Amortization[[#This Row],[opening
balance]]-Amortization[[#This Row],[principal]])</f>
        <v>195943.2144846844</v>
      </c>
      <c r="J260" s="14">
        <f ca="1">IF(Amortization[[#This Row],[closing
balance]]&gt;0,LastRow-ROW(),0)</f>
        <v>103</v>
      </c>
    </row>
    <row r="261" spans="2:10" ht="15" customHeight="1" x14ac:dyDescent="0.25">
      <c r="B261" s="11">
        <f>ROWS($B$4:B261)</f>
        <v>258</v>
      </c>
      <c r="C261" s="15">
        <f ca="1">IF(ValuesEntered,IF(Amortization[[#This Row],['#]]&lt;=DurationOfLoan,IF(ROW()-ROW(Amortization[[#Headers],[payment
date]])=1,LoanStart,IF(I260&gt;0,EDATE(C260,1),"")),""),"")</f>
        <v>52793</v>
      </c>
      <c r="D261" s="10">
        <f ca="1">IF(ROW()-ROW(Amortization[[#Headers],[opening
balance]])=1,LoanAmount,IF(Amortization[[#This Row],[payment
date]]="",0,INDEX(Amortization[], ROW()-4,8)))</f>
        <v>195943.2144846844</v>
      </c>
      <c r="E261" s="10">
        <f ca="1">IF(ValuesEntered,IF(ROW()-ROW(Amortization[[#Headers],[interest]])=1,-IPMT(InterestRate/12,1,DurationOfLoan-ROWS($C$4:C261)+1,Amortization[[#This Row],[opening
balance]]),IFERROR(-IPMT(InterestRate/12,1,Amortization[[#This Row],['#
remaining]],D262),0)),0)</f>
        <v>1013.0254336376036</v>
      </c>
      <c r="F261" s="10">
        <f ca="1">IFERROR(IF(AND(ValuesEntered,Amortization[[#This Row],[payment
date]]&lt;&gt;""),-PPMT(InterestRate/12,1,DurationOfLoan-ROWS($C$4:C261)+1,Amortization[[#This Row],[opening
balance]]),""),0)</f>
        <v>1442.3312262645049</v>
      </c>
      <c r="G261" s="10">
        <f ca="1">IF(Amortization[[#This Row],[payment
date]]="",0,PropertyTaxAmount)</f>
        <v>375</v>
      </c>
      <c r="H261" s="10">
        <f ca="1">IF(Amortization[[#This Row],[payment
date]]="",0,Amortization[[#This Row],[interest]]+Amortization[[#This Row],[principal]]+Amortization[[#This Row],[property
tax]])</f>
        <v>2830.3566599021087</v>
      </c>
      <c r="I261" s="10">
        <f ca="1">IF(Amortization[[#This Row],[payment
date]]="",0,Amortization[[#This Row],[opening
balance]]-Amortization[[#This Row],[principal]])</f>
        <v>194500.8832584199</v>
      </c>
      <c r="J261" s="14">
        <f ca="1">IF(Amortization[[#This Row],[closing
balance]]&gt;0,LastRow-ROW(),0)</f>
        <v>102</v>
      </c>
    </row>
    <row r="262" spans="2:10" ht="15" customHeight="1" x14ac:dyDescent="0.25">
      <c r="B262" s="11">
        <f>ROWS($B$4:B262)</f>
        <v>259</v>
      </c>
      <c r="C262" s="15">
        <f ca="1">IF(ValuesEntered,IF(Amortization[[#This Row],['#]]&lt;=DurationOfLoan,IF(ROW()-ROW(Amortization[[#Headers],[payment
date]])=1,LoanStart,IF(I261&gt;0,EDATE(C261,1),"")),""),"")</f>
        <v>52824</v>
      </c>
      <c r="D262" s="10">
        <f ca="1">IF(ROW()-ROW(Amortization[[#Headers],[opening
balance]])=1,LoanAmount,IF(Amortization[[#This Row],[payment
date]]="",0,INDEX(Amortization[], ROW()-4,8)))</f>
        <v>194500.8832584199</v>
      </c>
      <c r="E262" s="10">
        <f ca="1">IF(ValuesEntered,IF(ROW()-ROW(Amortization[[#Headers],[interest]])=1,-IPMT(InterestRate/12,1,DurationOfLoan-ROWS($C$4:C262)+1,Amortization[[#This Row],[opening
balance]]),IFERROR(-IPMT(InterestRate/12,1,Amortization[[#This Row],['#
remaining]],D263),0)),0)</f>
        <v>1005.474166095583</v>
      </c>
      <c r="F262" s="10">
        <f ca="1">IFERROR(IF(AND(ValuesEntered,Amortization[[#This Row],[payment
date]]&lt;&gt;""),-PPMT(InterestRate/12,1,DurationOfLoan-ROWS($C$4:C262)+1,Amortization[[#This Row],[opening
balance]]),""),0)</f>
        <v>1449.8433680679657</v>
      </c>
      <c r="G262" s="10">
        <f ca="1">IF(Amortization[[#This Row],[payment
date]]="",0,PropertyTaxAmount)</f>
        <v>375</v>
      </c>
      <c r="H262" s="10">
        <f ca="1">IF(Amortization[[#This Row],[payment
date]]="",0,Amortization[[#This Row],[interest]]+Amortization[[#This Row],[principal]]+Amortization[[#This Row],[property
tax]])</f>
        <v>2830.3175341635488</v>
      </c>
      <c r="I262" s="10">
        <f ca="1">IF(Amortization[[#This Row],[payment
date]]="",0,Amortization[[#This Row],[opening
balance]]-Amortization[[#This Row],[principal]])</f>
        <v>193051.03989035194</v>
      </c>
      <c r="J262" s="14">
        <f ca="1">IF(Amortization[[#This Row],[closing
balance]]&gt;0,LastRow-ROW(),0)</f>
        <v>101</v>
      </c>
    </row>
    <row r="263" spans="2:10" ht="15" customHeight="1" x14ac:dyDescent="0.25">
      <c r="B263" s="11">
        <f>ROWS($B$4:B263)</f>
        <v>260</v>
      </c>
      <c r="C263" s="15">
        <f ca="1">IF(ValuesEntered,IF(Amortization[[#This Row],['#]]&lt;=DurationOfLoan,IF(ROW()-ROW(Amortization[[#Headers],[payment
date]])=1,LoanStart,IF(I262&gt;0,EDATE(C262,1),"")),""),"")</f>
        <v>52855</v>
      </c>
      <c r="D263" s="10">
        <f ca="1">IF(ROW()-ROW(Amortization[[#Headers],[opening
balance]])=1,LoanAmount,IF(Amortization[[#This Row],[payment
date]]="",0,INDEX(Amortization[], ROW()-4,8)))</f>
        <v>193051.03989035194</v>
      </c>
      <c r="E263" s="10">
        <f ca="1">IF(ValuesEntered,IF(ROW()-ROW(Amortization[[#Headers],[interest]])=1,-IPMT(InterestRate/12,1,DurationOfLoan-ROWS($C$4:C263)+1,Amortization[[#This Row],[opening
balance]]),IFERROR(-IPMT(InterestRate/12,1,Amortization[[#This Row],['#
remaining]],D264),0)),0)</f>
        <v>997.88356903511431</v>
      </c>
      <c r="F263" s="10">
        <f ca="1">IFERROR(IF(AND(ValuesEntered,Amortization[[#This Row],[payment
date]]&lt;&gt;""),-PPMT(InterestRate/12,1,DurationOfLoan-ROWS($C$4:C263)+1,Amortization[[#This Row],[opening
balance]]),""),0)</f>
        <v>1457.3946356099864</v>
      </c>
      <c r="G263" s="10">
        <f ca="1">IF(Amortization[[#This Row],[payment
date]]="",0,PropertyTaxAmount)</f>
        <v>375</v>
      </c>
      <c r="H263" s="10">
        <f ca="1">IF(Amortization[[#This Row],[payment
date]]="",0,Amortization[[#This Row],[interest]]+Amortization[[#This Row],[principal]]+Amortization[[#This Row],[property
tax]])</f>
        <v>2830.2782046451007</v>
      </c>
      <c r="I263" s="10">
        <f ca="1">IF(Amortization[[#This Row],[payment
date]]="",0,Amortization[[#This Row],[opening
balance]]-Amortization[[#This Row],[principal]])</f>
        <v>191593.64525474195</v>
      </c>
      <c r="J263" s="14">
        <f ca="1">IF(Amortization[[#This Row],[closing
balance]]&gt;0,LastRow-ROW(),0)</f>
        <v>100</v>
      </c>
    </row>
    <row r="264" spans="2:10" ht="15" customHeight="1" x14ac:dyDescent="0.25">
      <c r="B264" s="11">
        <f>ROWS($B$4:B264)</f>
        <v>261</v>
      </c>
      <c r="C264" s="15">
        <f ca="1">IF(ValuesEntered,IF(Amortization[[#This Row],['#]]&lt;=DurationOfLoan,IF(ROW()-ROW(Amortization[[#Headers],[payment
date]])=1,LoanStart,IF(I263&gt;0,EDATE(C263,1),"")),""),"")</f>
        <v>52885</v>
      </c>
      <c r="D264" s="10">
        <f ca="1">IF(ROW()-ROW(Amortization[[#Headers],[opening
balance]])=1,LoanAmount,IF(Amortization[[#This Row],[payment
date]]="",0,INDEX(Amortization[], ROW()-4,8)))</f>
        <v>191593.64525474195</v>
      </c>
      <c r="E264" s="10">
        <f ca="1">IF(ValuesEntered,IF(ROW()-ROW(Amortization[[#Headers],[interest]])=1,-IPMT(InterestRate/12,1,DurationOfLoan-ROWS($C$4:C264)+1,Amortization[[#This Row],[opening
balance]]),IFERROR(-IPMT(InterestRate/12,1,Amortization[[#This Row],['#
remaining]],D265),0)),0)</f>
        <v>990.25343761495571</v>
      </c>
      <c r="F264" s="10">
        <f ca="1">IFERROR(IF(AND(ValuesEntered,Amortization[[#This Row],[payment
date]]&lt;&gt;""),-PPMT(InterestRate/12,1,DurationOfLoan-ROWS($C$4:C264)+1,Amortization[[#This Row],[opening
balance]]),""),0)</f>
        <v>1464.9852326704552</v>
      </c>
      <c r="G264" s="10">
        <f ca="1">IF(Amortization[[#This Row],[payment
date]]="",0,PropertyTaxAmount)</f>
        <v>375</v>
      </c>
      <c r="H264" s="10">
        <f ca="1">IF(Amortization[[#This Row],[payment
date]]="",0,Amortization[[#This Row],[interest]]+Amortization[[#This Row],[principal]]+Amortization[[#This Row],[property
tax]])</f>
        <v>2830.238670285411</v>
      </c>
      <c r="I264" s="10">
        <f ca="1">IF(Amortization[[#This Row],[payment
date]]="",0,Amortization[[#This Row],[opening
balance]]-Amortization[[#This Row],[principal]])</f>
        <v>190128.6600220715</v>
      </c>
      <c r="J264" s="14">
        <f ca="1">IF(Amortization[[#This Row],[closing
balance]]&gt;0,LastRow-ROW(),0)</f>
        <v>99</v>
      </c>
    </row>
    <row r="265" spans="2:10" ht="15" customHeight="1" x14ac:dyDescent="0.25">
      <c r="B265" s="11">
        <f>ROWS($B$4:B265)</f>
        <v>262</v>
      </c>
      <c r="C265" s="15">
        <f ca="1">IF(ValuesEntered,IF(Amortization[[#This Row],['#]]&lt;=DurationOfLoan,IF(ROW()-ROW(Amortization[[#Headers],[payment
date]])=1,LoanStart,IF(I264&gt;0,EDATE(C264,1),"")),""),"")</f>
        <v>52916</v>
      </c>
      <c r="D265" s="10">
        <f ca="1">IF(ROW()-ROW(Amortization[[#Headers],[opening
balance]])=1,LoanAmount,IF(Amortization[[#This Row],[payment
date]]="",0,INDEX(Amortization[], ROW()-4,8)))</f>
        <v>190128.6600220715</v>
      </c>
      <c r="E265" s="10">
        <f ca="1">IF(ValuesEntered,IF(ROW()-ROW(Amortization[[#Headers],[interest]])=1,-IPMT(InterestRate/12,1,DurationOfLoan-ROWS($C$4:C265)+1,Amortization[[#This Row],[opening
balance]]),IFERROR(-IPMT(InterestRate/12,1,Amortization[[#This Row],['#
remaining]],D266),0)),0)</f>
        <v>982.58356592698374</v>
      </c>
      <c r="F265" s="10">
        <f ca="1">IFERROR(IF(AND(ValuesEntered,Amortization[[#This Row],[payment
date]]&lt;&gt;""),-PPMT(InterestRate/12,1,DurationOfLoan-ROWS($C$4:C265)+1,Amortization[[#This Row],[opening
balance]]),""),0)</f>
        <v>1472.6153640906136</v>
      </c>
      <c r="G265" s="10">
        <f ca="1">IF(Amortization[[#This Row],[payment
date]]="",0,PropertyTaxAmount)</f>
        <v>375</v>
      </c>
      <c r="H265" s="10">
        <f ca="1">IF(Amortization[[#This Row],[payment
date]]="",0,Amortization[[#This Row],[interest]]+Amortization[[#This Row],[principal]]+Amortization[[#This Row],[property
tax]])</f>
        <v>2830.1989300175974</v>
      </c>
      <c r="I265" s="10">
        <f ca="1">IF(Amortization[[#This Row],[payment
date]]="",0,Amortization[[#This Row],[opening
balance]]-Amortization[[#This Row],[principal]])</f>
        <v>188656.04465798088</v>
      </c>
      <c r="J265" s="14">
        <f ca="1">IF(Amortization[[#This Row],[closing
balance]]&gt;0,LastRow-ROW(),0)</f>
        <v>98</v>
      </c>
    </row>
    <row r="266" spans="2:10" ht="15" customHeight="1" x14ac:dyDescent="0.25">
      <c r="B266" s="11">
        <f>ROWS($B$4:B266)</f>
        <v>263</v>
      </c>
      <c r="C266" s="15">
        <f ca="1">IF(ValuesEntered,IF(Amortization[[#This Row],['#]]&lt;=DurationOfLoan,IF(ROW()-ROW(Amortization[[#Headers],[payment
date]])=1,LoanStart,IF(I265&gt;0,EDATE(C265,1),"")),""),"")</f>
        <v>52946</v>
      </c>
      <c r="D266" s="10">
        <f ca="1">IF(ROW()-ROW(Amortization[[#Headers],[opening
balance]])=1,LoanAmount,IF(Amortization[[#This Row],[payment
date]]="",0,INDEX(Amortization[], ROW()-4,8)))</f>
        <v>188656.04465798088</v>
      </c>
      <c r="E266" s="10">
        <f ca="1">IF(ValuesEntered,IF(ROW()-ROW(Amortization[[#Headers],[interest]])=1,-IPMT(InterestRate/12,1,DurationOfLoan-ROWS($C$4:C266)+1,Amortization[[#This Row],[opening
balance]]),IFERROR(-IPMT(InterestRate/12,1,Amortization[[#This Row],['#
remaining]],D267),0)),0)</f>
        <v>974.87374699063696</v>
      </c>
      <c r="F266" s="10">
        <f ca="1">IFERROR(IF(AND(ValuesEntered,Amortization[[#This Row],[payment
date]]&lt;&gt;""),-PPMT(InterestRate/12,1,DurationOfLoan-ROWS($C$4:C266)+1,Amortization[[#This Row],[opening
balance]]),""),0)</f>
        <v>1480.2852357785855</v>
      </c>
      <c r="G266" s="10">
        <f ca="1">IF(Amortization[[#This Row],[payment
date]]="",0,PropertyTaxAmount)</f>
        <v>375</v>
      </c>
      <c r="H266" s="10">
        <f ca="1">IF(Amortization[[#This Row],[payment
date]]="",0,Amortization[[#This Row],[interest]]+Amortization[[#This Row],[principal]]+Amortization[[#This Row],[property
tax]])</f>
        <v>2830.1589827692223</v>
      </c>
      <c r="I266" s="10">
        <f ca="1">IF(Amortization[[#This Row],[payment
date]]="",0,Amortization[[#This Row],[opening
balance]]-Amortization[[#This Row],[principal]])</f>
        <v>187175.7594222023</v>
      </c>
      <c r="J266" s="14">
        <f ca="1">IF(Amortization[[#This Row],[closing
balance]]&gt;0,LastRow-ROW(),0)</f>
        <v>97</v>
      </c>
    </row>
    <row r="267" spans="2:10" ht="15" customHeight="1" x14ac:dyDescent="0.25">
      <c r="B267" s="11">
        <f>ROWS($B$4:B267)</f>
        <v>264</v>
      </c>
      <c r="C267" s="15">
        <f ca="1">IF(ValuesEntered,IF(Amortization[[#This Row],['#]]&lt;=DurationOfLoan,IF(ROW()-ROW(Amortization[[#Headers],[payment
date]])=1,LoanStart,IF(I266&gt;0,EDATE(C266,1),"")),""),"")</f>
        <v>52977</v>
      </c>
      <c r="D267" s="10">
        <f ca="1">IF(ROW()-ROW(Amortization[[#Headers],[opening
balance]])=1,LoanAmount,IF(Amortization[[#This Row],[payment
date]]="",0,INDEX(Amortization[], ROW()-4,8)))</f>
        <v>187175.7594222023</v>
      </c>
      <c r="E267" s="10">
        <f ca="1">IF(ValuesEntered,IF(ROW()-ROW(Amortization[[#Headers],[interest]])=1,-IPMT(InterestRate/12,1,DurationOfLoan-ROWS($C$4:C267)+1,Amortization[[#This Row],[opening
balance]]),IFERROR(-IPMT(InterestRate/12,1,Amortization[[#This Row],['#
remaining]],D268),0)),0)</f>
        <v>967.12377274733001</v>
      </c>
      <c r="F267" s="10">
        <f ca="1">IFERROR(IF(AND(ValuesEntered,Amortization[[#This Row],[payment
date]]&lt;&gt;""),-PPMT(InterestRate/12,1,DurationOfLoan-ROWS($C$4:C267)+1,Amortization[[#This Row],[opening
balance]]),""),0)</f>
        <v>1487.9950547149322</v>
      </c>
      <c r="G267" s="10">
        <f ca="1">IF(Amortization[[#This Row],[payment
date]]="",0,PropertyTaxAmount)</f>
        <v>375</v>
      </c>
      <c r="H267" s="10">
        <f ca="1">IF(Amortization[[#This Row],[payment
date]]="",0,Amortization[[#This Row],[interest]]+Amortization[[#This Row],[principal]]+Amortization[[#This Row],[property
tax]])</f>
        <v>2830.1188274622623</v>
      </c>
      <c r="I267" s="10">
        <f ca="1">IF(Amortization[[#This Row],[payment
date]]="",0,Amortization[[#This Row],[opening
balance]]-Amortization[[#This Row],[principal]])</f>
        <v>185687.76436748737</v>
      </c>
      <c r="J267" s="14">
        <f ca="1">IF(Amortization[[#This Row],[closing
balance]]&gt;0,LastRow-ROW(),0)</f>
        <v>96</v>
      </c>
    </row>
    <row r="268" spans="2:10" ht="15" customHeight="1" x14ac:dyDescent="0.25">
      <c r="B268" s="11">
        <f>ROWS($B$4:B268)</f>
        <v>265</v>
      </c>
      <c r="C268" s="15">
        <f ca="1">IF(ValuesEntered,IF(Amortization[[#This Row],['#]]&lt;=DurationOfLoan,IF(ROW()-ROW(Amortization[[#Headers],[payment
date]])=1,LoanStart,IF(I267&gt;0,EDATE(C267,1),"")),""),"")</f>
        <v>53008</v>
      </c>
      <c r="D268" s="10">
        <f ca="1">IF(ROW()-ROW(Amortization[[#Headers],[opening
balance]])=1,LoanAmount,IF(Amortization[[#This Row],[payment
date]]="",0,INDEX(Amortization[], ROW()-4,8)))</f>
        <v>185687.76436748737</v>
      </c>
      <c r="E268" s="10">
        <f ca="1">IF(ValuesEntered,IF(ROW()-ROW(Amortization[[#Headers],[interest]])=1,-IPMT(InterestRate/12,1,DurationOfLoan-ROWS($C$4:C268)+1,Amortization[[#This Row],[opening
balance]]),IFERROR(-IPMT(InterestRate/12,1,Amortization[[#This Row],['#
remaining]],D269),0)),0)</f>
        <v>959.33343405483913</v>
      </c>
      <c r="F268" s="10">
        <f ca="1">IFERROR(IF(AND(ValuesEntered,Amortization[[#This Row],[payment
date]]&lt;&gt;""),-PPMT(InterestRate/12,1,DurationOfLoan-ROWS($C$4:C268)+1,Amortization[[#This Row],[opening
balance]]),""),0)</f>
        <v>1495.7450289582389</v>
      </c>
      <c r="G268" s="10">
        <f ca="1">IF(Amortization[[#This Row],[payment
date]]="",0,PropertyTaxAmount)</f>
        <v>375</v>
      </c>
      <c r="H268" s="10">
        <f ca="1">IF(Amortization[[#This Row],[payment
date]]="",0,Amortization[[#This Row],[interest]]+Amortization[[#This Row],[principal]]+Amortization[[#This Row],[property
tax]])</f>
        <v>2830.0784630130779</v>
      </c>
      <c r="I268" s="10">
        <f ca="1">IF(Amortization[[#This Row],[payment
date]]="",0,Amortization[[#This Row],[opening
balance]]-Amortization[[#This Row],[principal]])</f>
        <v>184192.01933852912</v>
      </c>
      <c r="J268" s="14">
        <f ca="1">IF(Amortization[[#This Row],[closing
balance]]&gt;0,LastRow-ROW(),0)</f>
        <v>95</v>
      </c>
    </row>
    <row r="269" spans="2:10" ht="15" customHeight="1" x14ac:dyDescent="0.25">
      <c r="B269" s="11">
        <f>ROWS($B$4:B269)</f>
        <v>266</v>
      </c>
      <c r="C269" s="15">
        <f ca="1">IF(ValuesEntered,IF(Amortization[[#This Row],['#]]&lt;=DurationOfLoan,IF(ROW()-ROW(Amortization[[#Headers],[payment
date]])=1,LoanStart,IF(I268&gt;0,EDATE(C268,1),"")),""),"")</f>
        <v>53036</v>
      </c>
      <c r="D269" s="10">
        <f ca="1">IF(ROW()-ROW(Amortization[[#Headers],[opening
balance]])=1,LoanAmount,IF(Amortization[[#This Row],[payment
date]]="",0,INDEX(Amortization[], ROW()-4,8)))</f>
        <v>184192.01933852912</v>
      </c>
      <c r="E269" s="10">
        <f ca="1">IF(ValuesEntered,IF(ROW()-ROW(Amortization[[#Headers],[interest]])=1,-IPMT(InterestRate/12,1,DurationOfLoan-ROWS($C$4:C269)+1,Amortization[[#This Row],[opening
balance]]),IFERROR(-IPMT(InterestRate/12,1,Amortization[[#This Row],['#
remaining]],D270),0)),0)</f>
        <v>951.50252068165821</v>
      </c>
      <c r="F269" s="10">
        <f ca="1">IFERROR(IF(AND(ValuesEntered,Amortization[[#This Row],[payment
date]]&lt;&gt;""),-PPMT(InterestRate/12,1,DurationOfLoan-ROWS($C$4:C269)+1,Amortization[[#This Row],[opening
balance]]),""),0)</f>
        <v>1503.5353676507298</v>
      </c>
      <c r="G269" s="10">
        <f ca="1">IF(Amortization[[#This Row],[payment
date]]="",0,PropertyTaxAmount)</f>
        <v>375</v>
      </c>
      <c r="H269" s="10">
        <f ca="1">IF(Amortization[[#This Row],[payment
date]]="",0,Amortization[[#This Row],[interest]]+Amortization[[#This Row],[principal]]+Amortization[[#This Row],[property
tax]])</f>
        <v>2830.0378883323879</v>
      </c>
      <c r="I269" s="10">
        <f ca="1">IF(Amortization[[#This Row],[payment
date]]="",0,Amortization[[#This Row],[opening
balance]]-Amortization[[#This Row],[principal]])</f>
        <v>182688.48397087838</v>
      </c>
      <c r="J269" s="14">
        <f ca="1">IF(Amortization[[#This Row],[closing
balance]]&gt;0,LastRow-ROW(),0)</f>
        <v>94</v>
      </c>
    </row>
    <row r="270" spans="2:10" ht="15" customHeight="1" x14ac:dyDescent="0.25">
      <c r="B270" s="11">
        <f>ROWS($B$4:B270)</f>
        <v>267</v>
      </c>
      <c r="C270" s="15">
        <f ca="1">IF(ValuesEntered,IF(Amortization[[#This Row],['#]]&lt;=DurationOfLoan,IF(ROW()-ROW(Amortization[[#Headers],[payment
date]])=1,LoanStart,IF(I269&gt;0,EDATE(C269,1),"")),""),"")</f>
        <v>53067</v>
      </c>
      <c r="D270" s="10">
        <f ca="1">IF(ROW()-ROW(Amortization[[#Headers],[opening
balance]])=1,LoanAmount,IF(Amortization[[#This Row],[payment
date]]="",0,INDEX(Amortization[], ROW()-4,8)))</f>
        <v>182688.48397087838</v>
      </c>
      <c r="E270" s="10">
        <f ca="1">IF(ValuesEntered,IF(ROW()-ROW(Amortization[[#Headers],[interest]])=1,-IPMT(InterestRate/12,1,DurationOfLoan-ROWS($C$4:C270)+1,Amortization[[#This Row],[opening
balance]]),IFERROR(-IPMT(InterestRate/12,1,Amortization[[#This Row],['#
remaining]],D271),0)),0)</f>
        <v>943.63082130132534</v>
      </c>
      <c r="F270" s="10">
        <f ca="1">IFERROR(IF(AND(ValuesEntered,Amortization[[#This Row],[payment
date]]&lt;&gt;""),-PPMT(InterestRate/12,1,DurationOfLoan-ROWS($C$4:C270)+1,Amortization[[#This Row],[opening
balance]]),""),0)</f>
        <v>1511.3662810239107</v>
      </c>
      <c r="G270" s="10">
        <f ca="1">IF(Amortization[[#This Row],[payment
date]]="",0,PropertyTaxAmount)</f>
        <v>375</v>
      </c>
      <c r="H270" s="10">
        <f ca="1">IF(Amortization[[#This Row],[payment
date]]="",0,Amortization[[#This Row],[interest]]+Amortization[[#This Row],[principal]]+Amortization[[#This Row],[property
tax]])</f>
        <v>2829.997102325236</v>
      </c>
      <c r="I270" s="10">
        <f ca="1">IF(Amortization[[#This Row],[payment
date]]="",0,Amortization[[#This Row],[opening
balance]]-Amortization[[#This Row],[principal]])</f>
        <v>181177.11768985447</v>
      </c>
      <c r="J270" s="14">
        <f ca="1">IF(Amortization[[#This Row],[closing
balance]]&gt;0,LastRow-ROW(),0)</f>
        <v>93</v>
      </c>
    </row>
    <row r="271" spans="2:10" ht="15" customHeight="1" x14ac:dyDescent="0.25">
      <c r="B271" s="11">
        <f>ROWS($B$4:B271)</f>
        <v>268</v>
      </c>
      <c r="C271" s="15">
        <f ca="1">IF(ValuesEntered,IF(Amortization[[#This Row],['#]]&lt;=DurationOfLoan,IF(ROW()-ROW(Amortization[[#Headers],[payment
date]])=1,LoanStart,IF(I270&gt;0,EDATE(C270,1),"")),""),"")</f>
        <v>53097</v>
      </c>
      <c r="D271" s="10">
        <f ca="1">IF(ROW()-ROW(Amortization[[#Headers],[opening
balance]])=1,LoanAmount,IF(Amortization[[#This Row],[payment
date]]="",0,INDEX(Amortization[], ROW()-4,8)))</f>
        <v>181177.11768985447</v>
      </c>
      <c r="E271" s="10">
        <f ca="1">IF(ValuesEntered,IF(ROW()-ROW(Amortization[[#Headers],[interest]])=1,-IPMT(InterestRate/12,1,DurationOfLoan-ROWS($C$4:C271)+1,Amortization[[#This Row],[opening
balance]]),IFERROR(-IPMT(InterestRate/12,1,Amortization[[#This Row],['#
remaining]],D272),0)),0)</f>
        <v>935.71812348671983</v>
      </c>
      <c r="F271" s="10">
        <f ca="1">IFERROR(IF(AND(ValuesEntered,Amortization[[#This Row],[payment
date]]&lt;&gt;""),-PPMT(InterestRate/12,1,DurationOfLoan-ROWS($C$4:C271)+1,Amortization[[#This Row],[opening
balance]]),""),0)</f>
        <v>1519.2379804042432</v>
      </c>
      <c r="G271" s="10">
        <f ca="1">IF(Amortization[[#This Row],[payment
date]]="",0,PropertyTaxAmount)</f>
        <v>375</v>
      </c>
      <c r="H271" s="10">
        <f ca="1">IF(Amortization[[#This Row],[payment
date]]="",0,Amortization[[#This Row],[interest]]+Amortization[[#This Row],[principal]]+Amortization[[#This Row],[property
tax]])</f>
        <v>2829.9561038909633</v>
      </c>
      <c r="I271" s="10">
        <f ca="1">IF(Amortization[[#This Row],[payment
date]]="",0,Amortization[[#This Row],[opening
balance]]-Amortization[[#This Row],[principal]])</f>
        <v>179657.87970945021</v>
      </c>
      <c r="J271" s="14">
        <f ca="1">IF(Amortization[[#This Row],[closing
balance]]&gt;0,LastRow-ROW(),0)</f>
        <v>92</v>
      </c>
    </row>
    <row r="272" spans="2:10" ht="15" customHeight="1" x14ac:dyDescent="0.25">
      <c r="B272" s="11">
        <f>ROWS($B$4:B272)</f>
        <v>269</v>
      </c>
      <c r="C272" s="15">
        <f ca="1">IF(ValuesEntered,IF(Amortization[[#This Row],['#]]&lt;=DurationOfLoan,IF(ROW()-ROW(Amortization[[#Headers],[payment
date]])=1,LoanStart,IF(I271&gt;0,EDATE(C271,1),"")),""),"")</f>
        <v>53128</v>
      </c>
      <c r="D272" s="10">
        <f ca="1">IF(ROW()-ROW(Amortization[[#Headers],[opening
balance]])=1,LoanAmount,IF(Amortization[[#This Row],[payment
date]]="",0,INDEX(Amortization[], ROW()-4,8)))</f>
        <v>179657.87970945021</v>
      </c>
      <c r="E272" s="10">
        <f ca="1">IF(ValuesEntered,IF(ROW()-ROW(Amortization[[#Headers],[interest]])=1,-IPMT(InterestRate/12,1,DurationOfLoan-ROWS($C$4:C272)+1,Amortization[[#This Row],[opening
balance]]),IFERROR(-IPMT(InterestRate/12,1,Amortization[[#This Row],['#
remaining]],D273),0)),0)</f>
        <v>927.76421370433002</v>
      </c>
      <c r="F272" s="10">
        <f ca="1">IFERROR(IF(AND(ValuesEntered,Amortization[[#This Row],[payment
date]]&lt;&gt;""),-PPMT(InterestRate/12,1,DurationOfLoan-ROWS($C$4:C272)+1,Amortization[[#This Row],[opening
balance]]),""),0)</f>
        <v>1527.150678218849</v>
      </c>
      <c r="G272" s="10">
        <f ca="1">IF(Amortization[[#This Row],[payment
date]]="",0,PropertyTaxAmount)</f>
        <v>375</v>
      </c>
      <c r="H272" s="10">
        <f ca="1">IF(Amortization[[#This Row],[payment
date]]="",0,Amortization[[#This Row],[interest]]+Amortization[[#This Row],[principal]]+Amortization[[#This Row],[property
tax]])</f>
        <v>2829.9148919231789</v>
      </c>
      <c r="I272" s="10">
        <f ca="1">IF(Amortization[[#This Row],[payment
date]]="",0,Amortization[[#This Row],[opening
balance]]-Amortization[[#This Row],[principal]])</f>
        <v>178130.72903123137</v>
      </c>
      <c r="J272" s="14">
        <f ca="1">IF(Amortization[[#This Row],[closing
balance]]&gt;0,LastRow-ROW(),0)</f>
        <v>91</v>
      </c>
    </row>
    <row r="273" spans="2:10" ht="15" customHeight="1" x14ac:dyDescent="0.25">
      <c r="B273" s="11">
        <f>ROWS($B$4:B273)</f>
        <v>270</v>
      </c>
      <c r="C273" s="15">
        <f ca="1">IF(ValuesEntered,IF(Amortization[[#This Row],['#]]&lt;=DurationOfLoan,IF(ROW()-ROW(Amortization[[#Headers],[payment
date]])=1,LoanStart,IF(I272&gt;0,EDATE(C272,1),"")),""),"")</f>
        <v>53158</v>
      </c>
      <c r="D273" s="10">
        <f ca="1">IF(ROW()-ROW(Amortization[[#Headers],[opening
balance]])=1,LoanAmount,IF(Amortization[[#This Row],[payment
date]]="",0,INDEX(Amortization[], ROW()-4,8)))</f>
        <v>178130.72903123137</v>
      </c>
      <c r="E273" s="10">
        <f ca="1">IF(ValuesEntered,IF(ROW()-ROW(Amortization[[#Headers],[interest]])=1,-IPMT(InterestRate/12,1,DurationOfLoan-ROWS($C$4:C273)+1,Amortization[[#This Row],[opening
balance]]),IFERROR(-IPMT(InterestRate/12,1,Amortization[[#This Row],['#
remaining]],D274),0)),0)</f>
        <v>919.76887730849023</v>
      </c>
      <c r="F273" s="10">
        <f ca="1">IFERROR(IF(AND(ValuesEntered,Amortization[[#This Row],[payment
date]]&lt;&gt;""),-PPMT(InterestRate/12,1,DurationOfLoan-ROWS($C$4:C273)+1,Amortization[[#This Row],[opening
balance]]),""),0)</f>
        <v>1535.1045880012389</v>
      </c>
      <c r="G273" s="10">
        <f ca="1">IF(Amortization[[#This Row],[payment
date]]="",0,PropertyTaxAmount)</f>
        <v>375</v>
      </c>
      <c r="H273" s="10">
        <f ca="1">IF(Amortization[[#This Row],[payment
date]]="",0,Amortization[[#This Row],[interest]]+Amortization[[#This Row],[principal]]+Amortization[[#This Row],[property
tax]])</f>
        <v>2829.873465309729</v>
      </c>
      <c r="I273" s="10">
        <f ca="1">IF(Amortization[[#This Row],[payment
date]]="",0,Amortization[[#This Row],[opening
balance]]-Amortization[[#This Row],[principal]])</f>
        <v>176595.62444323013</v>
      </c>
      <c r="J273" s="14">
        <f ca="1">IF(Amortization[[#This Row],[closing
balance]]&gt;0,LastRow-ROW(),0)</f>
        <v>90</v>
      </c>
    </row>
    <row r="274" spans="2:10" ht="15" customHeight="1" x14ac:dyDescent="0.25">
      <c r="B274" s="11">
        <f>ROWS($B$4:B274)</f>
        <v>271</v>
      </c>
      <c r="C274" s="15">
        <f ca="1">IF(ValuesEntered,IF(Amortization[[#This Row],['#]]&lt;=DurationOfLoan,IF(ROW()-ROW(Amortization[[#Headers],[payment
date]])=1,LoanStart,IF(I273&gt;0,EDATE(C273,1),"")),""),"")</f>
        <v>53189</v>
      </c>
      <c r="D274" s="10">
        <f ca="1">IF(ROW()-ROW(Amortization[[#Headers],[opening
balance]])=1,LoanAmount,IF(Amortization[[#This Row],[payment
date]]="",0,INDEX(Amortization[], ROW()-4,8)))</f>
        <v>176595.62444323013</v>
      </c>
      <c r="E274" s="10">
        <f ca="1">IF(ValuesEntered,IF(ROW()-ROW(Amortization[[#Headers],[interest]])=1,-IPMT(InterestRate/12,1,DurationOfLoan-ROWS($C$4:C274)+1,Amortization[[#This Row],[opening
balance]]),IFERROR(-IPMT(InterestRate/12,1,Amortization[[#This Row],['#
remaining]],D275),0)),0)</f>
        <v>911.73189853558881</v>
      </c>
      <c r="F274" s="10">
        <f ca="1">IFERROR(IF(AND(ValuesEntered,Amortization[[#This Row],[payment
date]]&lt;&gt;""),-PPMT(InterestRate/12,1,DurationOfLoan-ROWS($C$4:C274)+1,Amortization[[#This Row],[opening
balance]]),""),0)</f>
        <v>1543.0999243970787</v>
      </c>
      <c r="G274" s="10">
        <f ca="1">IF(Amortization[[#This Row],[payment
date]]="",0,PropertyTaxAmount)</f>
        <v>375</v>
      </c>
      <c r="H274" s="10">
        <f ca="1">IF(Amortization[[#This Row],[payment
date]]="",0,Amortization[[#This Row],[interest]]+Amortization[[#This Row],[principal]]+Amortization[[#This Row],[property
tax]])</f>
        <v>2829.8318229326674</v>
      </c>
      <c r="I274" s="10">
        <f ca="1">IF(Amortization[[#This Row],[payment
date]]="",0,Amortization[[#This Row],[opening
balance]]-Amortization[[#This Row],[principal]])</f>
        <v>175052.52451883306</v>
      </c>
      <c r="J274" s="14">
        <f ca="1">IF(Amortization[[#This Row],[closing
balance]]&gt;0,LastRow-ROW(),0)</f>
        <v>89</v>
      </c>
    </row>
    <row r="275" spans="2:10" ht="15" customHeight="1" x14ac:dyDescent="0.25">
      <c r="B275" s="11">
        <f>ROWS($B$4:B275)</f>
        <v>272</v>
      </c>
      <c r="C275" s="15">
        <f ca="1">IF(ValuesEntered,IF(Amortization[[#This Row],['#]]&lt;=DurationOfLoan,IF(ROW()-ROW(Amortization[[#Headers],[payment
date]])=1,LoanStart,IF(I274&gt;0,EDATE(C274,1),"")),""),"")</f>
        <v>53220</v>
      </c>
      <c r="D275" s="10">
        <f ca="1">IF(ROW()-ROW(Amortization[[#Headers],[opening
balance]])=1,LoanAmount,IF(Amortization[[#This Row],[payment
date]]="",0,INDEX(Amortization[], ROW()-4,8)))</f>
        <v>175052.52451883306</v>
      </c>
      <c r="E275" s="10">
        <f ca="1">IF(ValuesEntered,IF(ROW()-ROW(Amortization[[#Headers],[interest]])=1,-IPMT(InterestRate/12,1,DurationOfLoan-ROWS($C$4:C275)+1,Amortization[[#This Row],[opening
balance]]),IFERROR(-IPMT(InterestRate/12,1,Amortization[[#This Row],['#
remaining]],D276),0)),0)</f>
        <v>903.65306049824517</v>
      </c>
      <c r="F275" s="10">
        <f ca="1">IFERROR(IF(AND(ValuesEntered,Amortization[[#This Row],[payment
date]]&lt;&gt;""),-PPMT(InterestRate/12,1,DurationOfLoan-ROWS($C$4:C275)+1,Amortization[[#This Row],[opening
balance]]),""),0)</f>
        <v>1551.1369031699799</v>
      </c>
      <c r="G275" s="10">
        <f ca="1">IF(Amortization[[#This Row],[payment
date]]="",0,PropertyTaxAmount)</f>
        <v>375</v>
      </c>
      <c r="H275" s="10">
        <f ca="1">IF(Amortization[[#This Row],[payment
date]]="",0,Amortization[[#This Row],[interest]]+Amortization[[#This Row],[principal]]+Amortization[[#This Row],[property
tax]])</f>
        <v>2829.789963668225</v>
      </c>
      <c r="I275" s="10">
        <f ca="1">IF(Amortization[[#This Row],[payment
date]]="",0,Amortization[[#This Row],[opening
balance]]-Amortization[[#This Row],[principal]])</f>
        <v>173501.38761566309</v>
      </c>
      <c r="J275" s="14">
        <f ca="1">IF(Amortization[[#This Row],[closing
balance]]&gt;0,LastRow-ROW(),0)</f>
        <v>88</v>
      </c>
    </row>
    <row r="276" spans="2:10" ht="15" customHeight="1" x14ac:dyDescent="0.25">
      <c r="B276" s="11">
        <f>ROWS($B$4:B276)</f>
        <v>273</v>
      </c>
      <c r="C276" s="15">
        <f ca="1">IF(ValuesEntered,IF(Amortization[[#This Row],['#]]&lt;=DurationOfLoan,IF(ROW()-ROW(Amortization[[#Headers],[payment
date]])=1,LoanStart,IF(I275&gt;0,EDATE(C275,1),"")),""),"")</f>
        <v>53250</v>
      </c>
      <c r="D276" s="10">
        <f ca="1">IF(ROW()-ROW(Amortization[[#Headers],[opening
balance]])=1,LoanAmount,IF(Amortization[[#This Row],[payment
date]]="",0,INDEX(Amortization[], ROW()-4,8)))</f>
        <v>173501.38761566309</v>
      </c>
      <c r="E276" s="10">
        <f ca="1">IF(ValuesEntered,IF(ROW()-ROW(Amortization[[#Headers],[interest]])=1,-IPMT(InterestRate/12,1,DurationOfLoan-ROWS($C$4:C276)+1,Amortization[[#This Row],[opening
balance]]),IFERROR(-IPMT(InterestRate/12,1,Amortization[[#This Row],['#
remaining]],D277),0)),0)</f>
        <v>895.53214517945707</v>
      </c>
      <c r="F276" s="10">
        <f ca="1">IFERROR(IF(AND(ValuesEntered,Amortization[[#This Row],[payment
date]]&lt;&gt;""),-PPMT(InterestRate/12,1,DurationOfLoan-ROWS($C$4:C276)+1,Amortization[[#This Row],[opening
balance]]),""),0)</f>
        <v>1559.2157412073238</v>
      </c>
      <c r="G276" s="10">
        <f ca="1">IF(Amortization[[#This Row],[payment
date]]="",0,PropertyTaxAmount)</f>
        <v>375</v>
      </c>
      <c r="H276" s="10">
        <f ca="1">IF(Amortization[[#This Row],[payment
date]]="",0,Amortization[[#This Row],[interest]]+Amortization[[#This Row],[principal]]+Amortization[[#This Row],[property
tax]])</f>
        <v>2829.7478863867809</v>
      </c>
      <c r="I276" s="10">
        <f ca="1">IF(Amortization[[#This Row],[payment
date]]="",0,Amortization[[#This Row],[opening
balance]]-Amortization[[#This Row],[principal]])</f>
        <v>171942.17187445576</v>
      </c>
      <c r="J276" s="14">
        <f ca="1">IF(Amortization[[#This Row],[closing
balance]]&gt;0,LastRow-ROW(),0)</f>
        <v>87</v>
      </c>
    </row>
    <row r="277" spans="2:10" ht="15" customHeight="1" x14ac:dyDescent="0.25">
      <c r="B277" s="11">
        <f>ROWS($B$4:B277)</f>
        <v>274</v>
      </c>
      <c r="C277" s="15">
        <f ca="1">IF(ValuesEntered,IF(Amortization[[#This Row],['#]]&lt;=DurationOfLoan,IF(ROW()-ROW(Amortization[[#Headers],[payment
date]])=1,LoanStart,IF(I276&gt;0,EDATE(C276,1),"")),""),"")</f>
        <v>53281</v>
      </c>
      <c r="D277" s="10">
        <f ca="1">IF(ROW()-ROW(Amortization[[#Headers],[opening
balance]])=1,LoanAmount,IF(Amortization[[#This Row],[payment
date]]="",0,INDEX(Amortization[], ROW()-4,8)))</f>
        <v>171942.17187445576</v>
      </c>
      <c r="E277" s="10">
        <f ca="1">IF(ValuesEntered,IF(ROW()-ROW(Amortization[[#Headers],[interest]])=1,-IPMT(InterestRate/12,1,DurationOfLoan-ROWS($C$4:C277)+1,Amortization[[#This Row],[opening
balance]]),IFERROR(-IPMT(InterestRate/12,1,Amortization[[#This Row],['#
remaining]],D278),0)),0)</f>
        <v>887.36893342671692</v>
      </c>
      <c r="F277" s="10">
        <f ca="1">IFERROR(IF(AND(ValuesEntered,Amortization[[#This Row],[payment
date]]&lt;&gt;""),-PPMT(InterestRate/12,1,DurationOfLoan-ROWS($C$4:C277)+1,Amortization[[#This Row],[opening
balance]]),""),0)</f>
        <v>1567.3366565261117</v>
      </c>
      <c r="G277" s="10">
        <f ca="1">IF(Amortization[[#This Row],[payment
date]]="",0,PropertyTaxAmount)</f>
        <v>375</v>
      </c>
      <c r="H277" s="10">
        <f ca="1">IF(Amortization[[#This Row],[payment
date]]="",0,Amortization[[#This Row],[interest]]+Amortization[[#This Row],[principal]]+Amortization[[#This Row],[property
tax]])</f>
        <v>2829.7055899528286</v>
      </c>
      <c r="I277" s="10">
        <f ca="1">IF(Amortization[[#This Row],[payment
date]]="",0,Amortization[[#This Row],[opening
balance]]-Amortization[[#This Row],[principal]])</f>
        <v>170374.83521792965</v>
      </c>
      <c r="J277" s="14">
        <f ca="1">IF(Amortization[[#This Row],[closing
balance]]&gt;0,LastRow-ROW(),0)</f>
        <v>86</v>
      </c>
    </row>
    <row r="278" spans="2:10" ht="15" customHeight="1" x14ac:dyDescent="0.25">
      <c r="B278" s="11">
        <f>ROWS($B$4:B278)</f>
        <v>275</v>
      </c>
      <c r="C278" s="15">
        <f ca="1">IF(ValuesEntered,IF(Amortization[[#This Row],['#]]&lt;=DurationOfLoan,IF(ROW()-ROW(Amortization[[#Headers],[payment
date]])=1,LoanStart,IF(I277&gt;0,EDATE(C277,1),"")),""),"")</f>
        <v>53311</v>
      </c>
      <c r="D278" s="10">
        <f ca="1">IF(ROW()-ROW(Amortization[[#Headers],[opening
balance]])=1,LoanAmount,IF(Amortization[[#This Row],[payment
date]]="",0,INDEX(Amortization[], ROW()-4,8)))</f>
        <v>170374.83521792965</v>
      </c>
      <c r="E278" s="10">
        <f ca="1">IF(ValuesEntered,IF(ROW()-ROW(Amortization[[#Headers],[interest]])=1,-IPMT(InterestRate/12,1,DurationOfLoan-ROWS($C$4:C278)+1,Amortization[[#This Row],[opening
balance]]),IFERROR(-IPMT(InterestRate/12,1,Amortization[[#This Row],['#
remaining]],D279),0)),0)</f>
        <v>879.16320494609784</v>
      </c>
      <c r="F278" s="10">
        <f ca="1">IFERROR(IF(AND(ValuesEntered,Amortization[[#This Row],[payment
date]]&lt;&gt;""),-PPMT(InterestRate/12,1,DurationOfLoan-ROWS($C$4:C278)+1,Amortization[[#This Row],[opening
balance]]),""),0)</f>
        <v>1575.4998682788521</v>
      </c>
      <c r="G278" s="10">
        <f ca="1">IF(Amortization[[#This Row],[payment
date]]="",0,PropertyTaxAmount)</f>
        <v>375</v>
      </c>
      <c r="H278" s="10">
        <f ca="1">IF(Amortization[[#This Row],[payment
date]]="",0,Amortization[[#This Row],[interest]]+Amortization[[#This Row],[principal]]+Amortization[[#This Row],[property
tax]])</f>
        <v>2829.66307322495</v>
      </c>
      <c r="I278" s="10">
        <f ca="1">IF(Amortization[[#This Row],[payment
date]]="",0,Amortization[[#This Row],[opening
balance]]-Amortization[[#This Row],[principal]])</f>
        <v>168799.33534965079</v>
      </c>
      <c r="J278" s="14">
        <f ca="1">IF(Amortization[[#This Row],[closing
balance]]&gt;0,LastRow-ROW(),0)</f>
        <v>85</v>
      </c>
    </row>
    <row r="279" spans="2:10" ht="15" customHeight="1" x14ac:dyDescent="0.25">
      <c r="B279" s="11">
        <f>ROWS($B$4:B279)</f>
        <v>276</v>
      </c>
      <c r="C279" s="15">
        <f ca="1">IF(ValuesEntered,IF(Amortization[[#This Row],['#]]&lt;=DurationOfLoan,IF(ROW()-ROW(Amortization[[#Headers],[payment
date]])=1,LoanStart,IF(I278&gt;0,EDATE(C278,1),"")),""),"")</f>
        <v>53342</v>
      </c>
      <c r="D279" s="10">
        <f ca="1">IF(ROW()-ROW(Amortization[[#Headers],[opening
balance]])=1,LoanAmount,IF(Amortization[[#This Row],[payment
date]]="",0,INDEX(Amortization[], ROW()-4,8)))</f>
        <v>168799.33534965079</v>
      </c>
      <c r="E279" s="10">
        <f ca="1">IF(ValuesEntered,IF(ROW()-ROW(Amortization[[#Headers],[interest]])=1,-IPMT(InterestRate/12,1,DurationOfLoan-ROWS($C$4:C279)+1,Amortization[[#This Row],[opening
balance]]),IFERROR(-IPMT(InterestRate/12,1,Amortization[[#This Row],['#
remaining]],D280),0)),0)</f>
        <v>870.91473829630888</v>
      </c>
      <c r="F279" s="10">
        <f ca="1">IFERROR(IF(AND(ValuesEntered,Amortization[[#This Row],[payment
date]]&lt;&gt;""),-PPMT(InterestRate/12,1,DurationOfLoan-ROWS($C$4:C279)+1,Amortization[[#This Row],[opening
balance]]),""),0)</f>
        <v>1583.7055967594711</v>
      </c>
      <c r="G279" s="10">
        <f ca="1">IF(Amortization[[#This Row],[payment
date]]="",0,PropertyTaxAmount)</f>
        <v>375</v>
      </c>
      <c r="H279" s="10">
        <f ca="1">IF(Amortization[[#This Row],[payment
date]]="",0,Amortization[[#This Row],[interest]]+Amortization[[#This Row],[principal]]+Amortization[[#This Row],[property
tax]])</f>
        <v>2829.6203350557798</v>
      </c>
      <c r="I279" s="10">
        <f ca="1">IF(Amortization[[#This Row],[payment
date]]="",0,Amortization[[#This Row],[opening
balance]]-Amortization[[#This Row],[principal]])</f>
        <v>167215.62975289131</v>
      </c>
      <c r="J279" s="14">
        <f ca="1">IF(Amortization[[#This Row],[closing
balance]]&gt;0,LastRow-ROW(),0)</f>
        <v>84</v>
      </c>
    </row>
    <row r="280" spans="2:10" ht="15" customHeight="1" x14ac:dyDescent="0.25">
      <c r="B280" s="11">
        <f>ROWS($B$4:B280)</f>
        <v>277</v>
      </c>
      <c r="C280" s="15">
        <f ca="1">IF(ValuesEntered,IF(Amortization[[#This Row],['#]]&lt;=DurationOfLoan,IF(ROW()-ROW(Amortization[[#Headers],[payment
date]])=1,LoanStart,IF(I279&gt;0,EDATE(C279,1),"")),""),"")</f>
        <v>53373</v>
      </c>
      <c r="D280" s="10">
        <f ca="1">IF(ROW()-ROW(Amortization[[#Headers],[opening
balance]])=1,LoanAmount,IF(Amortization[[#This Row],[payment
date]]="",0,INDEX(Amortization[], ROW()-4,8)))</f>
        <v>167215.62975289131</v>
      </c>
      <c r="E280" s="10">
        <f ca="1">IF(ValuesEntered,IF(ROW()-ROW(Amortization[[#Headers],[interest]])=1,-IPMT(InterestRate/12,1,DurationOfLoan-ROWS($C$4:C280)+1,Amortization[[#This Row],[opening
balance]]),IFERROR(-IPMT(InterestRate/12,1,Amortization[[#This Row],['#
remaining]],D281),0)),0)</f>
        <v>862.6233108827189</v>
      </c>
      <c r="F280" s="10">
        <f ca="1">IFERROR(IF(AND(ValuesEntered,Amortization[[#This Row],[payment
date]]&lt;&gt;""),-PPMT(InterestRate/12,1,DurationOfLoan-ROWS($C$4:C280)+1,Amortization[[#This Row],[opening
balance]]),""),0)</f>
        <v>1591.95406340926</v>
      </c>
      <c r="G280" s="10">
        <f ca="1">IF(Amortization[[#This Row],[payment
date]]="",0,PropertyTaxAmount)</f>
        <v>375</v>
      </c>
      <c r="H280" s="10">
        <f ca="1">IF(Amortization[[#This Row],[payment
date]]="",0,Amortization[[#This Row],[interest]]+Amortization[[#This Row],[principal]]+Amortization[[#This Row],[property
tax]])</f>
        <v>2829.5773742919791</v>
      </c>
      <c r="I280" s="10">
        <f ca="1">IF(Amortization[[#This Row],[payment
date]]="",0,Amortization[[#This Row],[opening
balance]]-Amortization[[#This Row],[principal]])</f>
        <v>165623.67568948204</v>
      </c>
      <c r="J280" s="14">
        <f ca="1">IF(Amortization[[#This Row],[closing
balance]]&gt;0,LastRow-ROW(),0)</f>
        <v>83</v>
      </c>
    </row>
    <row r="281" spans="2:10" ht="15" customHeight="1" x14ac:dyDescent="0.25">
      <c r="B281" s="11">
        <f>ROWS($B$4:B281)</f>
        <v>278</v>
      </c>
      <c r="C281" s="15">
        <f ca="1">IF(ValuesEntered,IF(Amortization[[#This Row],['#]]&lt;=DurationOfLoan,IF(ROW()-ROW(Amortization[[#Headers],[payment
date]])=1,LoanStart,IF(I280&gt;0,EDATE(C280,1),"")),""),"")</f>
        <v>53401</v>
      </c>
      <c r="D281" s="10">
        <f ca="1">IF(ROW()-ROW(Amortization[[#Headers],[opening
balance]])=1,LoanAmount,IF(Amortization[[#This Row],[payment
date]]="",0,INDEX(Amortization[], ROW()-4,8)))</f>
        <v>165623.67568948204</v>
      </c>
      <c r="E281" s="10">
        <f ca="1">IF(ValuesEntered,IF(ROW()-ROW(Amortization[[#Headers],[interest]])=1,-IPMT(InterestRate/12,1,DurationOfLoan-ROWS($C$4:C281)+1,Amortization[[#This Row],[opening
balance]]),IFERROR(-IPMT(InterestRate/12,1,Amortization[[#This Row],['#
remaining]],D282),0)),0)</f>
        <v>854.28869895134994</v>
      </c>
      <c r="F281" s="10">
        <f ca="1">IFERROR(IF(AND(ValuesEntered,Amortization[[#This Row],[payment
date]]&lt;&gt;""),-PPMT(InterestRate/12,1,DurationOfLoan-ROWS($C$4:C281)+1,Amortization[[#This Row],[opening
balance]]),""),0)</f>
        <v>1600.2454908228494</v>
      </c>
      <c r="G281" s="10">
        <f ca="1">IF(Amortization[[#This Row],[payment
date]]="",0,PropertyTaxAmount)</f>
        <v>375</v>
      </c>
      <c r="H281" s="10">
        <f ca="1">IF(Amortization[[#This Row],[payment
date]]="",0,Amortization[[#This Row],[interest]]+Amortization[[#This Row],[principal]]+Amortization[[#This Row],[property
tax]])</f>
        <v>2829.5341897741991</v>
      </c>
      <c r="I281" s="10">
        <f ca="1">IF(Amortization[[#This Row],[payment
date]]="",0,Amortization[[#This Row],[opening
balance]]-Amortization[[#This Row],[principal]])</f>
        <v>164023.43019865919</v>
      </c>
      <c r="J281" s="14">
        <f ca="1">IF(Amortization[[#This Row],[closing
balance]]&gt;0,LastRow-ROW(),0)</f>
        <v>82</v>
      </c>
    </row>
    <row r="282" spans="2:10" ht="15" customHeight="1" x14ac:dyDescent="0.25">
      <c r="B282" s="11">
        <f>ROWS($B$4:B282)</f>
        <v>279</v>
      </c>
      <c r="C282" s="15">
        <f ca="1">IF(ValuesEntered,IF(Amortization[[#This Row],['#]]&lt;=DurationOfLoan,IF(ROW()-ROW(Amortization[[#Headers],[payment
date]])=1,LoanStart,IF(I281&gt;0,EDATE(C281,1),"")),""),"")</f>
        <v>53432</v>
      </c>
      <c r="D282" s="10">
        <f ca="1">IF(ROW()-ROW(Amortization[[#Headers],[opening
balance]])=1,LoanAmount,IF(Amortization[[#This Row],[payment
date]]="",0,INDEX(Amortization[], ROW()-4,8)))</f>
        <v>164023.43019865919</v>
      </c>
      <c r="E282" s="10">
        <f ca="1">IF(ValuesEntered,IF(ROW()-ROW(Amortization[[#Headers],[interest]])=1,-IPMT(InterestRate/12,1,DurationOfLoan-ROWS($C$4:C282)+1,Amortization[[#This Row],[opening
balance]]),IFERROR(-IPMT(InterestRate/12,1,Amortization[[#This Row],['#
remaining]],D283),0)),0)</f>
        <v>845.91067758283828</v>
      </c>
      <c r="F282" s="10">
        <f ca="1">IFERROR(IF(AND(ValuesEntered,Amortization[[#This Row],[payment
date]]&lt;&gt;""),-PPMT(InterestRate/12,1,DurationOfLoan-ROWS($C$4:C282)+1,Amortization[[#This Row],[opening
balance]]),""),0)</f>
        <v>1608.5801027542186</v>
      </c>
      <c r="G282" s="10">
        <f ca="1">IF(Amortization[[#This Row],[payment
date]]="",0,PropertyTaxAmount)</f>
        <v>375</v>
      </c>
      <c r="H282" s="10">
        <f ca="1">IF(Amortization[[#This Row],[payment
date]]="",0,Amortization[[#This Row],[interest]]+Amortization[[#This Row],[principal]]+Amortization[[#This Row],[property
tax]])</f>
        <v>2829.490780337057</v>
      </c>
      <c r="I282" s="10">
        <f ca="1">IF(Amortization[[#This Row],[payment
date]]="",0,Amortization[[#This Row],[opening
balance]]-Amortization[[#This Row],[principal]])</f>
        <v>162414.85009590496</v>
      </c>
      <c r="J282" s="14">
        <f ca="1">IF(Amortization[[#This Row],[closing
balance]]&gt;0,LastRow-ROW(),0)</f>
        <v>81</v>
      </c>
    </row>
    <row r="283" spans="2:10" ht="15" customHeight="1" x14ac:dyDescent="0.25">
      <c r="B283" s="11">
        <f>ROWS($B$4:B283)</f>
        <v>280</v>
      </c>
      <c r="C283" s="15">
        <f ca="1">IF(ValuesEntered,IF(Amortization[[#This Row],['#]]&lt;=DurationOfLoan,IF(ROW()-ROW(Amortization[[#Headers],[payment
date]])=1,LoanStart,IF(I282&gt;0,EDATE(C282,1),"")),""),"")</f>
        <v>53462</v>
      </c>
      <c r="D283" s="10">
        <f ca="1">IF(ROW()-ROW(Amortization[[#Headers],[opening
balance]])=1,LoanAmount,IF(Amortization[[#This Row],[payment
date]]="",0,INDEX(Amortization[], ROW()-4,8)))</f>
        <v>162414.85009590496</v>
      </c>
      <c r="E283" s="10">
        <f ca="1">IF(ValuesEntered,IF(ROW()-ROW(Amortization[[#Headers],[interest]])=1,-IPMT(InterestRate/12,1,DurationOfLoan-ROWS($C$4:C283)+1,Amortization[[#This Row],[opening
balance]]),IFERROR(-IPMT(InterestRate/12,1,Amortization[[#This Row],['#
remaining]],D284),0)),0)</f>
        <v>837.48902068636573</v>
      </c>
      <c r="F283" s="10">
        <f ca="1">IFERROR(IF(AND(ValuesEntered,Amortization[[#This Row],[payment
date]]&lt;&gt;""),-PPMT(InterestRate/12,1,DurationOfLoan-ROWS($C$4:C283)+1,Amortization[[#This Row],[opening
balance]]),""),0)</f>
        <v>1616.9581241227302</v>
      </c>
      <c r="G283" s="10">
        <f ca="1">IF(Amortization[[#This Row],[payment
date]]="",0,PropertyTaxAmount)</f>
        <v>375</v>
      </c>
      <c r="H283" s="10">
        <f ca="1">IF(Amortization[[#This Row],[payment
date]]="",0,Amortization[[#This Row],[interest]]+Amortization[[#This Row],[principal]]+Amortization[[#This Row],[property
tax]])</f>
        <v>2829.4471448090958</v>
      </c>
      <c r="I283" s="10">
        <f ca="1">IF(Amortization[[#This Row],[payment
date]]="",0,Amortization[[#This Row],[opening
balance]]-Amortization[[#This Row],[principal]])</f>
        <v>160797.89197178223</v>
      </c>
      <c r="J283" s="14">
        <f ca="1">IF(Amortization[[#This Row],[closing
balance]]&gt;0,LastRow-ROW(),0)</f>
        <v>80</v>
      </c>
    </row>
    <row r="284" spans="2:10" ht="15" customHeight="1" x14ac:dyDescent="0.25">
      <c r="B284" s="11">
        <f>ROWS($B$4:B284)</f>
        <v>281</v>
      </c>
      <c r="C284" s="15">
        <f ca="1">IF(ValuesEntered,IF(Amortization[[#This Row],['#]]&lt;=DurationOfLoan,IF(ROW()-ROW(Amortization[[#Headers],[payment
date]])=1,LoanStart,IF(I283&gt;0,EDATE(C283,1),"")),""),"")</f>
        <v>53493</v>
      </c>
      <c r="D284" s="10">
        <f ca="1">IF(ROW()-ROW(Amortization[[#Headers],[opening
balance]])=1,LoanAmount,IF(Amortization[[#This Row],[payment
date]]="",0,INDEX(Amortization[], ROW()-4,8)))</f>
        <v>160797.89197178223</v>
      </c>
      <c r="E284" s="10">
        <f ca="1">IF(ValuesEntered,IF(ROW()-ROW(Amortization[[#Headers],[interest]])=1,-IPMT(InterestRate/12,1,DurationOfLoan-ROWS($C$4:C284)+1,Amortization[[#This Row],[opening
balance]]),IFERROR(-IPMT(InterestRate/12,1,Amortization[[#This Row],['#
remaining]],D285),0)),0)</f>
        <v>829.02350099355738</v>
      </c>
      <c r="F284" s="10">
        <f ca="1">IFERROR(IF(AND(ValuesEntered,Amortization[[#This Row],[payment
date]]&lt;&gt;""),-PPMT(InterestRate/12,1,DurationOfLoan-ROWS($C$4:C284)+1,Amortization[[#This Row],[opening
balance]]),""),0)</f>
        <v>1625.3797810192029</v>
      </c>
      <c r="G284" s="10">
        <f ca="1">IF(Amortization[[#This Row],[payment
date]]="",0,PropertyTaxAmount)</f>
        <v>375</v>
      </c>
      <c r="H284" s="10">
        <f ca="1">IF(Amortization[[#This Row],[payment
date]]="",0,Amortization[[#This Row],[interest]]+Amortization[[#This Row],[principal]]+Amortization[[#This Row],[property
tax]])</f>
        <v>2829.4032820127604</v>
      </c>
      <c r="I284" s="10">
        <f ca="1">IF(Amortization[[#This Row],[payment
date]]="",0,Amortization[[#This Row],[opening
balance]]-Amortization[[#This Row],[principal]])</f>
        <v>159172.51219076302</v>
      </c>
      <c r="J284" s="14">
        <f ca="1">IF(Amortization[[#This Row],[closing
balance]]&gt;0,LastRow-ROW(),0)</f>
        <v>79</v>
      </c>
    </row>
    <row r="285" spans="2:10" ht="15" customHeight="1" x14ac:dyDescent="0.25">
      <c r="B285" s="11">
        <f>ROWS($B$4:B285)</f>
        <v>282</v>
      </c>
      <c r="C285" s="15">
        <f ca="1">IF(ValuesEntered,IF(Amortization[[#This Row],['#]]&lt;=DurationOfLoan,IF(ROW()-ROW(Amortization[[#Headers],[payment
date]])=1,LoanStart,IF(I284&gt;0,EDATE(C284,1),"")),""),"")</f>
        <v>53523</v>
      </c>
      <c r="D285" s="10">
        <f ca="1">IF(ROW()-ROW(Amortization[[#Headers],[opening
balance]])=1,LoanAmount,IF(Amortization[[#This Row],[payment
date]]="",0,INDEX(Amortization[], ROW()-4,8)))</f>
        <v>159172.51219076302</v>
      </c>
      <c r="E285" s="10">
        <f ca="1">IF(ValuesEntered,IF(ROW()-ROW(Amortization[[#Headers],[interest]])=1,-IPMT(InterestRate/12,1,DurationOfLoan-ROWS($C$4:C285)+1,Amortization[[#This Row],[opening
balance]]),IFERROR(-IPMT(InterestRate/12,1,Amortization[[#This Row],['#
remaining]],D286),0)),0)</f>
        <v>820.51389005234898</v>
      </c>
      <c r="F285" s="10">
        <f ca="1">IFERROR(IF(AND(ValuesEntered,Amortization[[#This Row],[payment
date]]&lt;&gt;""),-PPMT(InterestRate/12,1,DurationOfLoan-ROWS($C$4:C285)+1,Amortization[[#This Row],[opening
balance]]),""),0)</f>
        <v>1633.8453007120111</v>
      </c>
      <c r="G285" s="10">
        <f ca="1">IF(Amortization[[#This Row],[payment
date]]="",0,PropertyTaxAmount)</f>
        <v>375</v>
      </c>
      <c r="H285" s="10">
        <f ca="1">IF(Amortization[[#This Row],[payment
date]]="",0,Amortization[[#This Row],[interest]]+Amortization[[#This Row],[principal]]+Amortization[[#This Row],[property
tax]])</f>
        <v>2829.3591907643599</v>
      </c>
      <c r="I285" s="10">
        <f ca="1">IF(Amortization[[#This Row],[payment
date]]="",0,Amortization[[#This Row],[opening
balance]]-Amortization[[#This Row],[principal]])</f>
        <v>157538.66689005101</v>
      </c>
      <c r="J285" s="14">
        <f ca="1">IF(Amortization[[#This Row],[closing
balance]]&gt;0,LastRow-ROW(),0)</f>
        <v>78</v>
      </c>
    </row>
    <row r="286" spans="2:10" ht="15" customHeight="1" x14ac:dyDescent="0.25">
      <c r="B286" s="11">
        <f>ROWS($B$4:B286)</f>
        <v>283</v>
      </c>
      <c r="C286" s="15">
        <f ca="1">IF(ValuesEntered,IF(Amortization[[#This Row],['#]]&lt;=DurationOfLoan,IF(ROW()-ROW(Amortization[[#Headers],[payment
date]])=1,LoanStart,IF(I285&gt;0,EDATE(C285,1),"")),""),"")</f>
        <v>53554</v>
      </c>
      <c r="D286" s="10">
        <f ca="1">IF(ROW()-ROW(Amortization[[#Headers],[opening
balance]])=1,LoanAmount,IF(Amortization[[#This Row],[payment
date]]="",0,INDEX(Amortization[], ROW()-4,8)))</f>
        <v>157538.66689005101</v>
      </c>
      <c r="E286" s="10">
        <f ca="1">IF(ValuesEntered,IF(ROW()-ROW(Amortization[[#Headers],[interest]])=1,-IPMT(InterestRate/12,1,DurationOfLoan-ROWS($C$4:C286)+1,Amortization[[#This Row],[opening
balance]]),IFERROR(-IPMT(InterestRate/12,1,Amortization[[#This Row],['#
remaining]],D287),0)),0)</f>
        <v>811.95995822082182</v>
      </c>
      <c r="F286" s="10">
        <f ca="1">IFERROR(IF(AND(ValuesEntered,Amortization[[#This Row],[payment
date]]&lt;&gt;""),-PPMT(InterestRate/12,1,DurationOfLoan-ROWS($C$4:C286)+1,Amortization[[#This Row],[opening
balance]]),""),0)</f>
        <v>1642.3549116532195</v>
      </c>
      <c r="G286" s="10">
        <f ca="1">IF(Amortization[[#This Row],[payment
date]]="",0,PropertyTaxAmount)</f>
        <v>375</v>
      </c>
      <c r="H286" s="10">
        <f ca="1">IF(Amortization[[#This Row],[payment
date]]="",0,Amortization[[#This Row],[interest]]+Amortization[[#This Row],[principal]]+Amortization[[#This Row],[property
tax]])</f>
        <v>2829.3148698740415</v>
      </c>
      <c r="I286" s="10">
        <f ca="1">IF(Amortization[[#This Row],[payment
date]]="",0,Amortization[[#This Row],[opening
balance]]-Amortization[[#This Row],[principal]])</f>
        <v>155896.3119783978</v>
      </c>
      <c r="J286" s="14">
        <f ca="1">IF(Amortization[[#This Row],[closing
balance]]&gt;0,LastRow-ROW(),0)</f>
        <v>77</v>
      </c>
    </row>
    <row r="287" spans="2:10" ht="15" customHeight="1" x14ac:dyDescent="0.25">
      <c r="B287" s="11">
        <f>ROWS($B$4:B287)</f>
        <v>284</v>
      </c>
      <c r="C287" s="15">
        <f ca="1">IF(ValuesEntered,IF(Amortization[[#This Row],['#]]&lt;=DurationOfLoan,IF(ROW()-ROW(Amortization[[#Headers],[payment
date]])=1,LoanStart,IF(I286&gt;0,EDATE(C286,1),"")),""),"")</f>
        <v>53585</v>
      </c>
      <c r="D287" s="10">
        <f ca="1">IF(ROW()-ROW(Amortization[[#Headers],[opening
balance]])=1,LoanAmount,IF(Amortization[[#This Row],[payment
date]]="",0,INDEX(Amortization[], ROW()-4,8)))</f>
        <v>155896.3119783978</v>
      </c>
      <c r="E287" s="10">
        <f ca="1">IF(ValuesEntered,IF(ROW()-ROW(Amortization[[#Headers],[interest]])=1,-IPMT(InterestRate/12,1,DurationOfLoan-ROWS($C$4:C287)+1,Amortization[[#This Row],[opening
balance]]),IFERROR(-IPMT(InterestRate/12,1,Amortization[[#This Row],['#
remaining]],D288),0)),0)</f>
        <v>803.36147466100556</v>
      </c>
      <c r="F287" s="10">
        <f ca="1">IFERROR(IF(AND(ValuesEntered,Amortization[[#This Row],[payment
date]]&lt;&gt;""),-PPMT(InterestRate/12,1,DurationOfLoan-ROWS($C$4:C287)+1,Amortization[[#This Row],[opening
balance]]),""),0)</f>
        <v>1650.9088434847465</v>
      </c>
      <c r="G287" s="10">
        <f ca="1">IF(Amortization[[#This Row],[payment
date]]="",0,PropertyTaxAmount)</f>
        <v>375</v>
      </c>
      <c r="H287" s="10">
        <f ca="1">IF(Amortization[[#This Row],[payment
date]]="",0,Amortization[[#This Row],[interest]]+Amortization[[#This Row],[principal]]+Amortization[[#This Row],[property
tax]])</f>
        <v>2829.2703181457518</v>
      </c>
      <c r="I287" s="10">
        <f ca="1">IF(Amortization[[#This Row],[payment
date]]="",0,Amortization[[#This Row],[opening
balance]]-Amortization[[#This Row],[principal]])</f>
        <v>154245.40313491307</v>
      </c>
      <c r="J287" s="14">
        <f ca="1">IF(Amortization[[#This Row],[closing
balance]]&gt;0,LastRow-ROW(),0)</f>
        <v>76</v>
      </c>
    </row>
    <row r="288" spans="2:10" ht="15" customHeight="1" x14ac:dyDescent="0.25">
      <c r="B288" s="11">
        <f>ROWS($B$4:B288)</f>
        <v>285</v>
      </c>
      <c r="C288" s="15">
        <f ca="1">IF(ValuesEntered,IF(Amortization[[#This Row],['#]]&lt;=DurationOfLoan,IF(ROW()-ROW(Amortization[[#Headers],[payment
date]])=1,LoanStart,IF(I287&gt;0,EDATE(C287,1),"")),""),"")</f>
        <v>53615</v>
      </c>
      <c r="D288" s="10">
        <f ca="1">IF(ROW()-ROW(Amortization[[#Headers],[opening
balance]])=1,LoanAmount,IF(Amortization[[#This Row],[payment
date]]="",0,INDEX(Amortization[], ROW()-4,8)))</f>
        <v>154245.40313491307</v>
      </c>
      <c r="E288" s="10">
        <f ca="1">IF(ValuesEntered,IF(ROW()-ROW(Amortization[[#Headers],[interest]])=1,-IPMT(InterestRate/12,1,DurationOfLoan-ROWS($C$4:C288)+1,Amortization[[#This Row],[opening
balance]]),IFERROR(-IPMT(InterestRate/12,1,Amortization[[#This Row],['#
remaining]],D289),0)),0)</f>
        <v>794.71820733264849</v>
      </c>
      <c r="F288" s="10">
        <f ca="1">IFERROR(IF(AND(ValuesEntered,Amortization[[#This Row],[payment
date]]&lt;&gt;""),-PPMT(InterestRate/12,1,DurationOfLoan-ROWS($C$4:C288)+1,Amortization[[#This Row],[opening
balance]]),""),0)</f>
        <v>1659.5073270445632</v>
      </c>
      <c r="G288" s="10">
        <f ca="1">IF(Amortization[[#This Row],[payment
date]]="",0,PropertyTaxAmount)</f>
        <v>375</v>
      </c>
      <c r="H288" s="10">
        <f ca="1">IF(Amortization[[#This Row],[payment
date]]="",0,Amortization[[#This Row],[interest]]+Amortization[[#This Row],[principal]]+Amortization[[#This Row],[property
tax]])</f>
        <v>2829.2255343772117</v>
      </c>
      <c r="I288" s="10">
        <f ca="1">IF(Amortization[[#This Row],[payment
date]]="",0,Amortization[[#This Row],[opening
balance]]-Amortization[[#This Row],[principal]])</f>
        <v>152585.89580786851</v>
      </c>
      <c r="J288" s="14">
        <f ca="1">IF(Amortization[[#This Row],[closing
balance]]&gt;0,LastRow-ROW(),0)</f>
        <v>75</v>
      </c>
    </row>
    <row r="289" spans="2:10" ht="15" customHeight="1" x14ac:dyDescent="0.25">
      <c r="B289" s="11">
        <f>ROWS($B$4:B289)</f>
        <v>286</v>
      </c>
      <c r="C289" s="15">
        <f ca="1">IF(ValuesEntered,IF(Amortization[[#This Row],['#]]&lt;=DurationOfLoan,IF(ROW()-ROW(Amortization[[#Headers],[payment
date]])=1,LoanStart,IF(I288&gt;0,EDATE(C288,1),"")),""),"")</f>
        <v>53646</v>
      </c>
      <c r="D289" s="10">
        <f ca="1">IF(ROW()-ROW(Amortization[[#Headers],[opening
balance]])=1,LoanAmount,IF(Amortization[[#This Row],[payment
date]]="",0,INDEX(Amortization[], ROW()-4,8)))</f>
        <v>152585.89580786851</v>
      </c>
      <c r="E289" s="10">
        <f ca="1">IF(ValuesEntered,IF(ROW()-ROW(Amortization[[#Headers],[interest]])=1,-IPMT(InterestRate/12,1,DurationOfLoan-ROWS($C$4:C289)+1,Amortization[[#This Row],[opening
balance]]),IFERROR(-IPMT(InterestRate/12,1,Amortization[[#This Row],['#
remaining]],D290),0)),0)</f>
        <v>786.02992298695619</v>
      </c>
      <c r="F289" s="10">
        <f ca="1">IFERROR(IF(AND(ValuesEntered,Amortization[[#This Row],[payment
date]]&lt;&gt;""),-PPMT(InterestRate/12,1,DurationOfLoan-ROWS($C$4:C289)+1,Amortization[[#This Row],[opening
balance]]),""),0)</f>
        <v>1668.1505943729201</v>
      </c>
      <c r="G289" s="10">
        <f ca="1">IF(Amortization[[#This Row],[payment
date]]="",0,PropertyTaxAmount)</f>
        <v>375</v>
      </c>
      <c r="H289" s="10">
        <f ca="1">IF(Amortization[[#This Row],[payment
date]]="",0,Amortization[[#This Row],[interest]]+Amortization[[#This Row],[principal]]+Amortization[[#This Row],[property
tax]])</f>
        <v>2829.1805173598764</v>
      </c>
      <c r="I289" s="10">
        <f ca="1">IF(Amortization[[#This Row],[payment
date]]="",0,Amortization[[#This Row],[opening
balance]]-Amortization[[#This Row],[principal]])</f>
        <v>150917.7452134956</v>
      </c>
      <c r="J289" s="14">
        <f ca="1">IF(Amortization[[#This Row],[closing
balance]]&gt;0,LastRow-ROW(),0)</f>
        <v>74</v>
      </c>
    </row>
    <row r="290" spans="2:10" ht="15" customHeight="1" x14ac:dyDescent="0.25">
      <c r="B290" s="11">
        <f>ROWS($B$4:B290)</f>
        <v>287</v>
      </c>
      <c r="C290" s="15">
        <f ca="1">IF(ValuesEntered,IF(Amortization[[#This Row],['#]]&lt;=DurationOfLoan,IF(ROW()-ROW(Amortization[[#Headers],[payment
date]])=1,LoanStart,IF(I289&gt;0,EDATE(C289,1),"")),""),"")</f>
        <v>53676</v>
      </c>
      <c r="D290" s="10">
        <f ca="1">IF(ROW()-ROW(Amortization[[#Headers],[opening
balance]])=1,LoanAmount,IF(Amortization[[#This Row],[payment
date]]="",0,INDEX(Amortization[], ROW()-4,8)))</f>
        <v>150917.7452134956</v>
      </c>
      <c r="E290" s="10">
        <f ca="1">IF(ValuesEntered,IF(ROW()-ROW(Amortization[[#Headers],[interest]])=1,-IPMT(InterestRate/12,1,DurationOfLoan-ROWS($C$4:C290)+1,Amortization[[#This Row],[opening
balance]]),IFERROR(-IPMT(InterestRate/12,1,Amortization[[#This Row],['#
remaining]],D291),0)),0)</f>
        <v>777.29638716029672</v>
      </c>
      <c r="F290" s="10">
        <f ca="1">IFERROR(IF(AND(ValuesEntered,Amortization[[#This Row],[payment
date]]&lt;&gt;""),-PPMT(InterestRate/12,1,DurationOfLoan-ROWS($C$4:C290)+1,Amortization[[#This Row],[opening
balance]]),""),0)</f>
        <v>1676.8388787186125</v>
      </c>
      <c r="G290" s="10">
        <f ca="1">IF(Amortization[[#This Row],[payment
date]]="",0,PropertyTaxAmount)</f>
        <v>375</v>
      </c>
      <c r="H290" s="10">
        <f ca="1">IF(Amortization[[#This Row],[payment
date]]="",0,Amortization[[#This Row],[interest]]+Amortization[[#This Row],[principal]]+Amortization[[#This Row],[property
tax]])</f>
        <v>2829.1352658789092</v>
      </c>
      <c r="I290" s="10">
        <f ca="1">IF(Amortization[[#This Row],[payment
date]]="",0,Amortization[[#This Row],[opening
balance]]-Amortization[[#This Row],[principal]])</f>
        <v>149240.90633477698</v>
      </c>
      <c r="J290" s="14">
        <f ca="1">IF(Amortization[[#This Row],[closing
balance]]&gt;0,LastRow-ROW(),0)</f>
        <v>73</v>
      </c>
    </row>
    <row r="291" spans="2:10" ht="15" customHeight="1" x14ac:dyDescent="0.25">
      <c r="B291" s="11">
        <f>ROWS($B$4:B291)</f>
        <v>288</v>
      </c>
      <c r="C291" s="15">
        <f ca="1">IF(ValuesEntered,IF(Amortization[[#This Row],['#]]&lt;=DurationOfLoan,IF(ROW()-ROW(Amortization[[#Headers],[payment
date]])=1,LoanStart,IF(I290&gt;0,EDATE(C290,1),"")),""),"")</f>
        <v>53707</v>
      </c>
      <c r="D291" s="10">
        <f ca="1">IF(ROW()-ROW(Amortization[[#Headers],[opening
balance]])=1,LoanAmount,IF(Amortization[[#This Row],[payment
date]]="",0,INDEX(Amortization[], ROW()-4,8)))</f>
        <v>149240.90633477698</v>
      </c>
      <c r="E291" s="10">
        <f ca="1">IF(ValuesEntered,IF(ROW()-ROW(Amortization[[#Headers],[interest]])=1,-IPMT(InterestRate/12,1,DurationOfLoan-ROWS($C$4:C291)+1,Amortization[[#This Row],[opening
balance]]),IFERROR(-IPMT(InterestRate/12,1,Amortization[[#This Row],['#
remaining]],D292),0)),0)</f>
        <v>768.51736416787344</v>
      </c>
      <c r="F291" s="10">
        <f ca="1">IFERROR(IF(AND(ValuesEntered,Amortization[[#This Row],[payment
date]]&lt;&gt;""),-PPMT(InterestRate/12,1,DurationOfLoan-ROWS($C$4:C291)+1,Amortization[[#This Row],[opening
balance]]),""),0)</f>
        <v>1685.5724145452723</v>
      </c>
      <c r="G291" s="10">
        <f ca="1">IF(Amortization[[#This Row],[payment
date]]="",0,PropertyTaxAmount)</f>
        <v>375</v>
      </c>
      <c r="H291" s="10">
        <f ca="1">IF(Amortization[[#This Row],[payment
date]]="",0,Amortization[[#This Row],[interest]]+Amortization[[#This Row],[principal]]+Amortization[[#This Row],[property
tax]])</f>
        <v>2829.0897787131457</v>
      </c>
      <c r="I291" s="10">
        <f ca="1">IF(Amortization[[#This Row],[payment
date]]="",0,Amortization[[#This Row],[opening
balance]]-Amortization[[#This Row],[principal]])</f>
        <v>147555.3339202317</v>
      </c>
      <c r="J291" s="14">
        <f ca="1">IF(Amortization[[#This Row],[closing
balance]]&gt;0,LastRow-ROW(),0)</f>
        <v>72</v>
      </c>
    </row>
    <row r="292" spans="2:10" ht="15" customHeight="1" x14ac:dyDescent="0.25">
      <c r="B292" s="11">
        <f>ROWS($B$4:B292)</f>
        <v>289</v>
      </c>
      <c r="C292" s="15">
        <f ca="1">IF(ValuesEntered,IF(Amortization[[#This Row],['#]]&lt;=DurationOfLoan,IF(ROW()-ROW(Amortization[[#Headers],[payment
date]])=1,LoanStart,IF(I291&gt;0,EDATE(C291,1),"")),""),"")</f>
        <v>53738</v>
      </c>
      <c r="D292" s="10">
        <f ca="1">IF(ROW()-ROW(Amortization[[#Headers],[opening
balance]])=1,LoanAmount,IF(Amortization[[#This Row],[payment
date]]="",0,INDEX(Amortization[], ROW()-4,8)))</f>
        <v>147555.3339202317</v>
      </c>
      <c r="E292" s="10">
        <f ca="1">IF(ValuesEntered,IF(ROW()-ROW(Amortization[[#Headers],[interest]])=1,-IPMT(InterestRate/12,1,DurationOfLoan-ROWS($C$4:C292)+1,Amortization[[#This Row],[opening
balance]]),IFERROR(-IPMT(InterestRate/12,1,Amortization[[#This Row],['#
remaining]],D293),0)),0)</f>
        <v>759.69261709736452</v>
      </c>
      <c r="F292" s="10">
        <f ca="1">IFERROR(IF(AND(ValuesEntered,Amortization[[#This Row],[payment
date]]&lt;&gt;""),-PPMT(InterestRate/12,1,DurationOfLoan-ROWS($C$4:C292)+1,Amortization[[#This Row],[opening
balance]]),""),0)</f>
        <v>1694.3514375376949</v>
      </c>
      <c r="G292" s="10">
        <f ca="1">IF(Amortization[[#This Row],[payment
date]]="",0,PropertyTaxAmount)</f>
        <v>375</v>
      </c>
      <c r="H292" s="10">
        <f ca="1">IF(Amortization[[#This Row],[payment
date]]="",0,Amortization[[#This Row],[interest]]+Amortization[[#This Row],[principal]]+Amortization[[#This Row],[property
tax]])</f>
        <v>2829.0440546350592</v>
      </c>
      <c r="I292" s="10">
        <f ca="1">IF(Amortization[[#This Row],[payment
date]]="",0,Amortization[[#This Row],[opening
balance]]-Amortization[[#This Row],[principal]])</f>
        <v>145860.982482694</v>
      </c>
      <c r="J292" s="14">
        <f ca="1">IF(Amortization[[#This Row],[closing
balance]]&gt;0,LastRow-ROW(),0)</f>
        <v>71</v>
      </c>
    </row>
    <row r="293" spans="2:10" ht="15" customHeight="1" x14ac:dyDescent="0.25">
      <c r="B293" s="11">
        <f>ROWS($B$4:B293)</f>
        <v>290</v>
      </c>
      <c r="C293" s="15">
        <f ca="1">IF(ValuesEntered,IF(Amortization[[#This Row],['#]]&lt;=DurationOfLoan,IF(ROW()-ROW(Amortization[[#Headers],[payment
date]])=1,LoanStart,IF(I292&gt;0,EDATE(C292,1),"")),""),"")</f>
        <v>53766</v>
      </c>
      <c r="D293" s="10">
        <f ca="1">IF(ROW()-ROW(Amortization[[#Headers],[opening
balance]])=1,LoanAmount,IF(Amortization[[#This Row],[payment
date]]="",0,INDEX(Amortization[], ROW()-4,8)))</f>
        <v>145860.982482694</v>
      </c>
      <c r="E293" s="10">
        <f ca="1">IF(ValuesEntered,IF(ROW()-ROW(Amortization[[#Headers],[interest]])=1,-IPMT(InterestRate/12,1,DurationOfLoan-ROWS($C$4:C293)+1,Amortization[[#This Row],[opening
balance]]),IFERROR(-IPMT(InterestRate/12,1,Amortization[[#This Row],['#
remaining]],D294),0)),0)</f>
        <v>750.82190780253018</v>
      </c>
      <c r="F293" s="10">
        <f ca="1">IFERROR(IF(AND(ValuesEntered,Amortization[[#This Row],[payment
date]]&lt;&gt;""),-PPMT(InterestRate/12,1,DurationOfLoan-ROWS($C$4:C293)+1,Amortization[[#This Row],[opening
balance]]),""),0)</f>
        <v>1703.176184608204</v>
      </c>
      <c r="G293" s="10">
        <f ca="1">IF(Amortization[[#This Row],[payment
date]]="",0,PropertyTaxAmount)</f>
        <v>375</v>
      </c>
      <c r="H293" s="10">
        <f ca="1">IF(Amortization[[#This Row],[payment
date]]="",0,Amortization[[#This Row],[interest]]+Amortization[[#This Row],[principal]]+Amortization[[#This Row],[property
tax]])</f>
        <v>2828.998092410734</v>
      </c>
      <c r="I293" s="10">
        <f ca="1">IF(Amortization[[#This Row],[payment
date]]="",0,Amortization[[#This Row],[opening
balance]]-Amortization[[#This Row],[principal]])</f>
        <v>144157.80629808581</v>
      </c>
      <c r="J293" s="14">
        <f ca="1">IF(Amortization[[#This Row],[closing
balance]]&gt;0,LastRow-ROW(),0)</f>
        <v>70</v>
      </c>
    </row>
    <row r="294" spans="2:10" ht="15" customHeight="1" x14ac:dyDescent="0.25">
      <c r="B294" s="11">
        <f>ROWS($B$4:B294)</f>
        <v>291</v>
      </c>
      <c r="C294" s="15">
        <f ca="1">IF(ValuesEntered,IF(Amortization[[#This Row],['#]]&lt;=DurationOfLoan,IF(ROW()-ROW(Amortization[[#Headers],[payment
date]])=1,LoanStart,IF(I293&gt;0,EDATE(C293,1),"")),""),"")</f>
        <v>53797</v>
      </c>
      <c r="D294" s="10">
        <f ca="1">IF(ROW()-ROW(Amortization[[#Headers],[opening
balance]])=1,LoanAmount,IF(Amortization[[#This Row],[payment
date]]="",0,INDEX(Amortization[], ROW()-4,8)))</f>
        <v>144157.80629808581</v>
      </c>
      <c r="E294" s="10">
        <f ca="1">IF(ValuesEntered,IF(ROW()-ROW(Amortization[[#Headers],[interest]])=1,-IPMT(InterestRate/12,1,DurationOfLoan-ROWS($C$4:C294)+1,Amortization[[#This Row],[opening
balance]]),IFERROR(-IPMT(InterestRate/12,1,Amortization[[#This Row],['#
remaining]],D295),0)),0)</f>
        <v>741.90499689678529</v>
      </c>
      <c r="F294" s="10">
        <f ca="1">IFERROR(IF(AND(ValuesEntered,Amortization[[#This Row],[payment
date]]&lt;&gt;""),-PPMT(InterestRate/12,1,DurationOfLoan-ROWS($C$4:C294)+1,Amortization[[#This Row],[opening
balance]]),""),0)</f>
        <v>1712.0468939030388</v>
      </c>
      <c r="G294" s="10">
        <f ca="1">IF(Amortization[[#This Row],[payment
date]]="",0,PropertyTaxAmount)</f>
        <v>375</v>
      </c>
      <c r="H294" s="10">
        <f ca="1">IF(Amortization[[#This Row],[payment
date]]="",0,Amortization[[#This Row],[interest]]+Amortization[[#This Row],[principal]]+Amortization[[#This Row],[property
tax]])</f>
        <v>2828.951890799824</v>
      </c>
      <c r="I294" s="10">
        <f ca="1">IF(Amortization[[#This Row],[payment
date]]="",0,Amortization[[#This Row],[opening
balance]]-Amortization[[#This Row],[principal]])</f>
        <v>142445.75940418278</v>
      </c>
      <c r="J294" s="14">
        <f ca="1">IF(Amortization[[#This Row],[closing
balance]]&gt;0,LastRow-ROW(),0)</f>
        <v>69</v>
      </c>
    </row>
    <row r="295" spans="2:10" ht="15" customHeight="1" x14ac:dyDescent="0.25">
      <c r="B295" s="11">
        <f>ROWS($B$4:B295)</f>
        <v>292</v>
      </c>
      <c r="C295" s="15">
        <f ca="1">IF(ValuesEntered,IF(Amortization[[#This Row],['#]]&lt;=DurationOfLoan,IF(ROW()-ROW(Amortization[[#Headers],[payment
date]])=1,LoanStart,IF(I294&gt;0,EDATE(C294,1),"")),""),"")</f>
        <v>53827</v>
      </c>
      <c r="D295" s="10">
        <f ca="1">IF(ROW()-ROW(Amortization[[#Headers],[opening
balance]])=1,LoanAmount,IF(Amortization[[#This Row],[payment
date]]="",0,INDEX(Amortization[], ROW()-4,8)))</f>
        <v>142445.75940418278</v>
      </c>
      <c r="E295" s="10">
        <f ca="1">IF(ValuesEntered,IF(ROW()-ROW(Amortization[[#Headers],[interest]])=1,-IPMT(InterestRate/12,1,DurationOfLoan-ROWS($C$4:C295)+1,Amortization[[#This Row],[opening
balance]]),IFERROR(-IPMT(InterestRate/12,1,Amortization[[#This Row],['#
remaining]],D296),0)),0)</f>
        <v>732.94164374673949</v>
      </c>
      <c r="F295" s="10">
        <f ca="1">IFERROR(IF(AND(ValuesEntered,Amortization[[#This Row],[payment
date]]&lt;&gt;""),-PPMT(InterestRate/12,1,DurationOfLoan-ROWS($C$4:C295)+1,Amortization[[#This Row],[opening
balance]]),""),0)</f>
        <v>1720.9638048087838</v>
      </c>
      <c r="G295" s="10">
        <f ca="1">IF(Amortization[[#This Row],[payment
date]]="",0,PropertyTaxAmount)</f>
        <v>375</v>
      </c>
      <c r="H295" s="10">
        <f ca="1">IF(Amortization[[#This Row],[payment
date]]="",0,Amortization[[#This Row],[interest]]+Amortization[[#This Row],[principal]]+Amortization[[#This Row],[property
tax]])</f>
        <v>2828.9054485555234</v>
      </c>
      <c r="I295" s="10">
        <f ca="1">IF(Amortization[[#This Row],[payment
date]]="",0,Amortization[[#This Row],[opening
balance]]-Amortization[[#This Row],[principal]])</f>
        <v>140724.79559937399</v>
      </c>
      <c r="J295" s="14">
        <f ca="1">IF(Amortization[[#This Row],[closing
balance]]&gt;0,LastRow-ROW(),0)</f>
        <v>68</v>
      </c>
    </row>
    <row r="296" spans="2:10" ht="15" customHeight="1" x14ac:dyDescent="0.25">
      <c r="B296" s="11">
        <f>ROWS($B$4:B296)</f>
        <v>293</v>
      </c>
      <c r="C296" s="15">
        <f ca="1">IF(ValuesEntered,IF(Amortization[[#This Row],['#]]&lt;=DurationOfLoan,IF(ROW()-ROW(Amortization[[#Headers],[payment
date]])=1,LoanStart,IF(I295&gt;0,EDATE(C295,1),"")),""),"")</f>
        <v>53858</v>
      </c>
      <c r="D296" s="10">
        <f ca="1">IF(ROW()-ROW(Amortization[[#Headers],[opening
balance]])=1,LoanAmount,IF(Amortization[[#This Row],[payment
date]]="",0,INDEX(Amortization[], ROW()-4,8)))</f>
        <v>140724.79559937399</v>
      </c>
      <c r="E296" s="10">
        <f ca="1">IF(ValuesEntered,IF(ROW()-ROW(Amortization[[#Headers],[interest]])=1,-IPMT(InterestRate/12,1,DurationOfLoan-ROWS($C$4:C296)+1,Amortization[[#This Row],[opening
balance]]),IFERROR(-IPMT(InterestRate/12,1,Amortization[[#This Row],['#
remaining]],D297),0)),0)</f>
        <v>723.93160646570391</v>
      </c>
      <c r="F296" s="10">
        <f ca="1">IFERROR(IF(AND(ValuesEntered,Amortization[[#This Row],[payment
date]]&lt;&gt;""),-PPMT(InterestRate/12,1,DurationOfLoan-ROWS($C$4:C296)+1,Amortization[[#This Row],[opening
balance]]),""),0)</f>
        <v>1729.927157958829</v>
      </c>
      <c r="G296" s="10">
        <f ca="1">IF(Amortization[[#This Row],[payment
date]]="",0,PropertyTaxAmount)</f>
        <v>375</v>
      </c>
      <c r="H296" s="10">
        <f ca="1">IF(Amortization[[#This Row],[payment
date]]="",0,Amortization[[#This Row],[interest]]+Amortization[[#This Row],[principal]]+Amortization[[#This Row],[property
tax]])</f>
        <v>2828.8587644245326</v>
      </c>
      <c r="I296" s="10">
        <f ca="1">IF(Amortization[[#This Row],[payment
date]]="",0,Amortization[[#This Row],[opening
balance]]-Amortization[[#This Row],[principal]])</f>
        <v>138994.86844141516</v>
      </c>
      <c r="J296" s="14">
        <f ca="1">IF(Amortization[[#This Row],[closing
balance]]&gt;0,LastRow-ROW(),0)</f>
        <v>67</v>
      </c>
    </row>
    <row r="297" spans="2:10" ht="15" customHeight="1" x14ac:dyDescent="0.25">
      <c r="B297" s="11">
        <f>ROWS($B$4:B297)</f>
        <v>294</v>
      </c>
      <c r="C297" s="15">
        <f ca="1">IF(ValuesEntered,IF(Amortization[[#This Row],['#]]&lt;=DurationOfLoan,IF(ROW()-ROW(Amortization[[#Headers],[payment
date]])=1,LoanStart,IF(I296&gt;0,EDATE(C296,1),"")),""),"")</f>
        <v>53888</v>
      </c>
      <c r="D297" s="10">
        <f ca="1">IF(ROW()-ROW(Amortization[[#Headers],[opening
balance]])=1,LoanAmount,IF(Amortization[[#This Row],[payment
date]]="",0,INDEX(Amortization[], ROW()-4,8)))</f>
        <v>138994.86844141516</v>
      </c>
      <c r="E297" s="10">
        <f ca="1">IF(ValuesEntered,IF(ROW()-ROW(Amortization[[#Headers],[interest]])=1,-IPMT(InterestRate/12,1,DurationOfLoan-ROWS($C$4:C297)+1,Amortization[[#This Row],[opening
balance]]),IFERROR(-IPMT(InterestRate/12,1,Amortization[[#This Row],['#
remaining]],D298),0)),0)</f>
        <v>714.8746419071631</v>
      </c>
      <c r="F297" s="10">
        <f ca="1">IFERROR(IF(AND(ValuesEntered,Amortization[[#This Row],[payment
date]]&lt;&gt;""),-PPMT(InterestRate/12,1,DurationOfLoan-ROWS($C$4:C297)+1,Amortization[[#This Row],[opening
balance]]),""),0)</f>
        <v>1738.9371952398651</v>
      </c>
      <c r="G297" s="10">
        <f ca="1">IF(Amortization[[#This Row],[payment
date]]="",0,PropertyTaxAmount)</f>
        <v>375</v>
      </c>
      <c r="H297" s="10">
        <f ca="1">IF(Amortization[[#This Row],[payment
date]]="",0,Amortization[[#This Row],[interest]]+Amortization[[#This Row],[principal]]+Amortization[[#This Row],[property
tax]])</f>
        <v>2828.8118371470282</v>
      </c>
      <c r="I297" s="10">
        <f ca="1">IF(Amortization[[#This Row],[payment
date]]="",0,Amortization[[#This Row],[opening
balance]]-Amortization[[#This Row],[principal]])</f>
        <v>137255.93124617531</v>
      </c>
      <c r="J297" s="14">
        <f ca="1">IF(Amortization[[#This Row],[closing
balance]]&gt;0,LastRow-ROW(),0)</f>
        <v>66</v>
      </c>
    </row>
    <row r="298" spans="2:10" ht="15" customHeight="1" x14ac:dyDescent="0.25">
      <c r="B298" s="11">
        <f>ROWS($B$4:B298)</f>
        <v>295</v>
      </c>
      <c r="C298" s="15">
        <f ca="1">IF(ValuesEntered,IF(Amortization[[#This Row],['#]]&lt;=DurationOfLoan,IF(ROW()-ROW(Amortization[[#Headers],[payment
date]])=1,LoanStart,IF(I297&gt;0,EDATE(C297,1),"")),""),"")</f>
        <v>53919</v>
      </c>
      <c r="D298" s="10">
        <f ca="1">IF(ROW()-ROW(Amortization[[#Headers],[opening
balance]])=1,LoanAmount,IF(Amortization[[#This Row],[payment
date]]="",0,INDEX(Amortization[], ROW()-4,8)))</f>
        <v>137255.93124617531</v>
      </c>
      <c r="E298" s="10">
        <f ca="1">IF(ValuesEntered,IF(ROW()-ROW(Amortization[[#Headers],[interest]])=1,-IPMT(InterestRate/12,1,DurationOfLoan-ROWS($C$4:C298)+1,Amortization[[#This Row],[opening
balance]]),IFERROR(-IPMT(InterestRate/12,1,Amortization[[#This Row],['#
remaining]],D299),0)),0)</f>
        <v>705.7705056582131</v>
      </c>
      <c r="F298" s="10">
        <f ca="1">IFERROR(IF(AND(ValuesEntered,Amortization[[#This Row],[payment
date]]&lt;&gt;""),-PPMT(InterestRate/12,1,DurationOfLoan-ROWS($C$4:C298)+1,Amortization[[#This Row],[opening
balance]]),""),0)</f>
        <v>1747.9941597984061</v>
      </c>
      <c r="G298" s="10">
        <f ca="1">IF(Amortization[[#This Row],[payment
date]]="",0,PropertyTaxAmount)</f>
        <v>375</v>
      </c>
      <c r="H298" s="10">
        <f ca="1">IF(Amortization[[#This Row],[payment
date]]="",0,Amortization[[#This Row],[interest]]+Amortization[[#This Row],[principal]]+Amortization[[#This Row],[property
tax]])</f>
        <v>2828.7646654566192</v>
      </c>
      <c r="I298" s="10">
        <f ca="1">IF(Amortization[[#This Row],[payment
date]]="",0,Amortization[[#This Row],[opening
balance]]-Amortization[[#This Row],[principal]])</f>
        <v>135507.93708637691</v>
      </c>
      <c r="J298" s="14">
        <f ca="1">IF(Amortization[[#This Row],[closing
balance]]&gt;0,LastRow-ROW(),0)</f>
        <v>65</v>
      </c>
    </row>
    <row r="299" spans="2:10" ht="15" customHeight="1" x14ac:dyDescent="0.25">
      <c r="B299" s="11">
        <f>ROWS($B$4:B299)</f>
        <v>296</v>
      </c>
      <c r="C299" s="15">
        <f ca="1">IF(ValuesEntered,IF(Amortization[[#This Row],['#]]&lt;=DurationOfLoan,IF(ROW()-ROW(Amortization[[#Headers],[payment
date]])=1,LoanStart,IF(I298&gt;0,EDATE(C298,1),"")),""),"")</f>
        <v>53950</v>
      </c>
      <c r="D299" s="10">
        <f ca="1">IF(ROW()-ROW(Amortization[[#Headers],[opening
balance]])=1,LoanAmount,IF(Amortization[[#This Row],[payment
date]]="",0,INDEX(Amortization[], ROW()-4,8)))</f>
        <v>135507.93708637691</v>
      </c>
      <c r="E299" s="10">
        <f ca="1">IF(ValuesEntered,IF(ROW()-ROW(Amortization[[#Headers],[interest]])=1,-IPMT(InterestRate/12,1,DurationOfLoan-ROWS($C$4:C299)+1,Amortization[[#This Row],[opening
balance]]),IFERROR(-IPMT(InterestRate/12,1,Amortization[[#This Row],['#
remaining]],D300),0)),0)</f>
        <v>696.61895203296638</v>
      </c>
      <c r="F299" s="10">
        <f ca="1">IFERROR(IF(AND(ValuesEntered,Amortization[[#This Row],[payment
date]]&lt;&gt;""),-PPMT(InterestRate/12,1,DurationOfLoan-ROWS($C$4:C299)+1,Amortization[[#This Row],[opening
balance]]),""),0)</f>
        <v>1757.0982960473561</v>
      </c>
      <c r="G299" s="10">
        <f ca="1">IF(Amortization[[#This Row],[payment
date]]="",0,PropertyTaxAmount)</f>
        <v>375</v>
      </c>
      <c r="H299" s="10">
        <f ca="1">IF(Amortization[[#This Row],[payment
date]]="",0,Amortization[[#This Row],[interest]]+Amortization[[#This Row],[principal]]+Amortization[[#This Row],[property
tax]])</f>
        <v>2828.7172480803224</v>
      </c>
      <c r="I299" s="10">
        <f ca="1">IF(Amortization[[#This Row],[payment
date]]="",0,Amortization[[#This Row],[opening
balance]]-Amortization[[#This Row],[principal]])</f>
        <v>133750.83879032955</v>
      </c>
      <c r="J299" s="14">
        <f ca="1">IF(Amortization[[#This Row],[closing
balance]]&gt;0,LastRow-ROW(),0)</f>
        <v>64</v>
      </c>
    </row>
    <row r="300" spans="2:10" ht="15" customHeight="1" x14ac:dyDescent="0.25">
      <c r="B300" s="11">
        <f>ROWS($B$4:B300)</f>
        <v>297</v>
      </c>
      <c r="C300" s="15">
        <f ca="1">IF(ValuesEntered,IF(Amortization[[#This Row],['#]]&lt;=DurationOfLoan,IF(ROW()-ROW(Amortization[[#Headers],[payment
date]])=1,LoanStart,IF(I299&gt;0,EDATE(C299,1),"")),""),"")</f>
        <v>53980</v>
      </c>
      <c r="D300" s="10">
        <f ca="1">IF(ROW()-ROW(Amortization[[#Headers],[opening
balance]])=1,LoanAmount,IF(Amortization[[#This Row],[payment
date]]="",0,INDEX(Amortization[], ROW()-4,8)))</f>
        <v>133750.83879032955</v>
      </c>
      <c r="E300" s="10">
        <f ca="1">IF(ValuesEntered,IF(ROW()-ROW(Amortization[[#Headers],[interest]])=1,-IPMT(InterestRate/12,1,DurationOfLoan-ROWS($C$4:C300)+1,Amortization[[#This Row],[opening
balance]]),IFERROR(-IPMT(InterestRate/12,1,Amortization[[#This Row],['#
remaining]],D301),0)),0)</f>
        <v>687.4197340659216</v>
      </c>
      <c r="F300" s="10">
        <f ca="1">IFERROR(IF(AND(ValuesEntered,Amortization[[#This Row],[payment
date]]&lt;&gt;""),-PPMT(InterestRate/12,1,DurationOfLoan-ROWS($C$4:C300)+1,Amortization[[#This Row],[opening
balance]]),""),0)</f>
        <v>1766.249849672603</v>
      </c>
      <c r="G300" s="10">
        <f ca="1">IF(Amortization[[#This Row],[payment
date]]="",0,PropertyTaxAmount)</f>
        <v>375</v>
      </c>
      <c r="H300" s="10">
        <f ca="1">IF(Amortization[[#This Row],[payment
date]]="",0,Amortization[[#This Row],[interest]]+Amortization[[#This Row],[principal]]+Amortization[[#This Row],[property
tax]])</f>
        <v>2828.6695837385246</v>
      </c>
      <c r="I300" s="10">
        <f ca="1">IF(Amortization[[#This Row],[payment
date]]="",0,Amortization[[#This Row],[opening
balance]]-Amortization[[#This Row],[principal]])</f>
        <v>131984.58894065695</v>
      </c>
      <c r="J300" s="14">
        <f ca="1">IF(Amortization[[#This Row],[closing
balance]]&gt;0,LastRow-ROW(),0)</f>
        <v>63</v>
      </c>
    </row>
    <row r="301" spans="2:10" ht="15" customHeight="1" x14ac:dyDescent="0.25">
      <c r="B301" s="11">
        <f>ROWS($B$4:B301)</f>
        <v>298</v>
      </c>
      <c r="C301" s="15">
        <f ca="1">IF(ValuesEntered,IF(Amortization[[#This Row],['#]]&lt;=DurationOfLoan,IF(ROW()-ROW(Amortization[[#Headers],[payment
date]])=1,LoanStart,IF(I300&gt;0,EDATE(C300,1),"")),""),"")</f>
        <v>54011</v>
      </c>
      <c r="D301" s="10">
        <f ca="1">IF(ROW()-ROW(Amortization[[#Headers],[opening
balance]])=1,LoanAmount,IF(Amortization[[#This Row],[payment
date]]="",0,INDEX(Amortization[], ROW()-4,8)))</f>
        <v>131984.58894065695</v>
      </c>
      <c r="E301" s="10">
        <f ca="1">IF(ValuesEntered,IF(ROW()-ROW(Amortization[[#Headers],[interest]])=1,-IPMT(InterestRate/12,1,DurationOfLoan-ROWS($C$4:C301)+1,Amortization[[#This Row],[opening
balance]]),IFERROR(-IPMT(InterestRate/12,1,Amortization[[#This Row],['#
remaining]],D302),0)),0)</f>
        <v>678.17260350529841</v>
      </c>
      <c r="F301" s="10">
        <f ca="1">IFERROR(IF(AND(ValuesEntered,Amortization[[#This Row],[payment
date]]&lt;&gt;""),-PPMT(InterestRate/12,1,DurationOfLoan-ROWS($C$4:C301)+1,Amortization[[#This Row],[opening
balance]]),""),0)</f>
        <v>1775.4490676396474</v>
      </c>
      <c r="G301" s="10">
        <f ca="1">IF(Amortization[[#This Row],[payment
date]]="",0,PropertyTaxAmount)</f>
        <v>375</v>
      </c>
      <c r="H301" s="10">
        <f ca="1">IF(Amortization[[#This Row],[payment
date]]="",0,Amortization[[#This Row],[interest]]+Amortization[[#This Row],[principal]]+Amortization[[#This Row],[property
tax]])</f>
        <v>2828.621671144946</v>
      </c>
      <c r="I301" s="10">
        <f ca="1">IF(Amortization[[#This Row],[payment
date]]="",0,Amortization[[#This Row],[opening
balance]]-Amortization[[#This Row],[principal]])</f>
        <v>130209.1398730173</v>
      </c>
      <c r="J301" s="14">
        <f ca="1">IF(Amortization[[#This Row],[closing
balance]]&gt;0,LastRow-ROW(),0)</f>
        <v>62</v>
      </c>
    </row>
    <row r="302" spans="2:10" ht="15" customHeight="1" x14ac:dyDescent="0.25">
      <c r="B302" s="11">
        <f>ROWS($B$4:B302)</f>
        <v>299</v>
      </c>
      <c r="C302" s="15">
        <f ca="1">IF(ValuesEntered,IF(Amortization[[#This Row],['#]]&lt;=DurationOfLoan,IF(ROW()-ROW(Amortization[[#Headers],[payment
date]])=1,LoanStart,IF(I301&gt;0,EDATE(C301,1),"")),""),"")</f>
        <v>54041</v>
      </c>
      <c r="D302" s="10">
        <f ca="1">IF(ROW()-ROW(Amortization[[#Headers],[opening
balance]])=1,LoanAmount,IF(Amortization[[#This Row],[payment
date]]="",0,INDEX(Amortization[], ROW()-4,8)))</f>
        <v>130209.1398730173</v>
      </c>
      <c r="E302" s="10">
        <f ca="1">IF(ValuesEntered,IF(ROW()-ROW(Amortization[[#Headers],[interest]])=1,-IPMT(InterestRate/12,1,DurationOfLoan-ROWS($C$4:C302)+1,Amortization[[#This Row],[opening
balance]]),IFERROR(-IPMT(InterestRate/12,1,Amortization[[#This Row],['#
remaining]],D303),0)),0)</f>
        <v>668.87731080633864</v>
      </c>
      <c r="F302" s="10">
        <f ca="1">IFERROR(IF(AND(ValuesEntered,Amortization[[#This Row],[payment
date]]&lt;&gt;""),-PPMT(InterestRate/12,1,DurationOfLoan-ROWS($C$4:C302)+1,Amortization[[#This Row],[opening
balance]]),""),0)</f>
        <v>1784.6961982002699</v>
      </c>
      <c r="G302" s="10">
        <f ca="1">IF(Amortization[[#This Row],[payment
date]]="",0,PropertyTaxAmount)</f>
        <v>375</v>
      </c>
      <c r="H302" s="10">
        <f ca="1">IF(Amortization[[#This Row],[payment
date]]="",0,Amortization[[#This Row],[interest]]+Amortization[[#This Row],[principal]]+Amortization[[#This Row],[property
tax]])</f>
        <v>2828.5735090066087</v>
      </c>
      <c r="I302" s="10">
        <f ca="1">IF(Amortization[[#This Row],[payment
date]]="",0,Amortization[[#This Row],[opening
balance]]-Amortization[[#This Row],[principal]])</f>
        <v>128424.44367481703</v>
      </c>
      <c r="J302" s="14">
        <f ca="1">IF(Amortization[[#This Row],[closing
balance]]&gt;0,LastRow-ROW(),0)</f>
        <v>61</v>
      </c>
    </row>
    <row r="303" spans="2:10" ht="15" customHeight="1" x14ac:dyDescent="0.25">
      <c r="B303" s="11">
        <f>ROWS($B$4:B303)</f>
        <v>300</v>
      </c>
      <c r="C303" s="15">
        <f ca="1">IF(ValuesEntered,IF(Amortization[[#This Row],['#]]&lt;=DurationOfLoan,IF(ROW()-ROW(Amortization[[#Headers],[payment
date]])=1,LoanStart,IF(I302&gt;0,EDATE(C302,1),"")),""),"")</f>
        <v>54072</v>
      </c>
      <c r="D303" s="10">
        <f ca="1">IF(ROW()-ROW(Amortization[[#Headers],[opening
balance]])=1,LoanAmount,IF(Amortization[[#This Row],[payment
date]]="",0,INDEX(Amortization[], ROW()-4,8)))</f>
        <v>128424.44367481703</v>
      </c>
      <c r="E303" s="10">
        <f ca="1">IF(ValuesEntered,IF(ROW()-ROW(Amortization[[#Headers],[interest]])=1,-IPMT(InterestRate/12,1,DurationOfLoan-ROWS($C$4:C303)+1,Amortization[[#This Row],[opening
balance]]),IFERROR(-IPMT(InterestRate/12,1,Amortization[[#This Row],['#
remaining]],D304),0)),0)</f>
        <v>659.53360512457175</v>
      </c>
      <c r="F303" s="10">
        <f ca="1">IFERROR(IF(AND(ValuesEntered,Amortization[[#This Row],[payment
date]]&lt;&gt;""),-PPMT(InterestRate/12,1,DurationOfLoan-ROWS($C$4:C303)+1,Amortization[[#This Row],[opening
balance]]),""),0)</f>
        <v>1793.9914908992307</v>
      </c>
      <c r="G303" s="10">
        <f ca="1">IF(Amortization[[#This Row],[payment
date]]="",0,PropertyTaxAmount)</f>
        <v>375</v>
      </c>
      <c r="H303" s="10">
        <f ca="1">IF(Amortization[[#This Row],[payment
date]]="",0,Amortization[[#This Row],[interest]]+Amortization[[#This Row],[principal]]+Amortization[[#This Row],[property
tax]])</f>
        <v>2828.5250960238027</v>
      </c>
      <c r="I303" s="10">
        <f ca="1">IF(Amortization[[#This Row],[payment
date]]="",0,Amortization[[#This Row],[opening
balance]]-Amortization[[#This Row],[principal]])</f>
        <v>126630.45218391779</v>
      </c>
      <c r="J303" s="14">
        <f ca="1">IF(Amortization[[#This Row],[closing
balance]]&gt;0,LastRow-ROW(),0)</f>
        <v>60</v>
      </c>
    </row>
    <row r="304" spans="2:10" ht="15" customHeight="1" x14ac:dyDescent="0.25">
      <c r="B304" s="11">
        <f>ROWS($B$4:B304)</f>
        <v>301</v>
      </c>
      <c r="C304" s="15">
        <f ca="1">IF(ValuesEntered,IF(Amortization[[#This Row],['#]]&lt;=DurationOfLoan,IF(ROW()-ROW(Amortization[[#Headers],[payment
date]])=1,LoanStart,IF(I303&gt;0,EDATE(C303,1),"")),""),"")</f>
        <v>54103</v>
      </c>
      <c r="D304" s="10">
        <f ca="1">IF(ROW()-ROW(Amortization[[#Headers],[opening
balance]])=1,LoanAmount,IF(Amortization[[#This Row],[payment
date]]="",0,INDEX(Amortization[], ROW()-4,8)))</f>
        <v>126630.45218391779</v>
      </c>
      <c r="E304" s="10">
        <f ca="1">IF(ValuesEntered,IF(ROW()-ROW(Amortization[[#Headers],[interest]])=1,-IPMT(InterestRate/12,1,DurationOfLoan-ROWS($C$4:C304)+1,Amortization[[#This Row],[opening
balance]]),IFERROR(-IPMT(InterestRate/12,1,Amortization[[#This Row],['#
remaining]],D305),0)),0)</f>
        <v>650.14123430904579</v>
      </c>
      <c r="F304" s="10">
        <f ca="1">IFERROR(IF(AND(ValuesEntered,Amortization[[#This Row],[payment
date]]&lt;&gt;""),-PPMT(InterestRate/12,1,DurationOfLoan-ROWS($C$4:C304)+1,Amortization[[#This Row],[opening
balance]]),""),0)</f>
        <v>1803.3351965809973</v>
      </c>
      <c r="G304" s="10">
        <f ca="1">IF(Amortization[[#This Row],[payment
date]]="",0,PropertyTaxAmount)</f>
        <v>375</v>
      </c>
      <c r="H304" s="10">
        <f ca="1">IF(Amortization[[#This Row],[payment
date]]="",0,Amortization[[#This Row],[interest]]+Amortization[[#This Row],[principal]]+Amortization[[#This Row],[property
tax]])</f>
        <v>2828.476430890043</v>
      </c>
      <c r="I304" s="10">
        <f ca="1">IF(Amortization[[#This Row],[payment
date]]="",0,Amortization[[#This Row],[opening
balance]]-Amortization[[#This Row],[principal]])</f>
        <v>124827.11698733679</v>
      </c>
      <c r="J304" s="14">
        <f ca="1">IF(Amortization[[#This Row],[closing
balance]]&gt;0,LastRow-ROW(),0)</f>
        <v>59</v>
      </c>
    </row>
    <row r="305" spans="2:10" ht="15" customHeight="1" x14ac:dyDescent="0.25">
      <c r="B305" s="11">
        <f>ROWS($B$4:B305)</f>
        <v>302</v>
      </c>
      <c r="C305" s="15">
        <f ca="1">IF(ValuesEntered,IF(Amortization[[#This Row],['#]]&lt;=DurationOfLoan,IF(ROW()-ROW(Amortization[[#Headers],[payment
date]])=1,LoanStart,IF(I304&gt;0,EDATE(C304,1),"")),""),"")</f>
        <v>54132</v>
      </c>
      <c r="D305" s="10">
        <f ca="1">IF(ROW()-ROW(Amortization[[#Headers],[opening
balance]])=1,LoanAmount,IF(Amortization[[#This Row],[payment
date]]="",0,INDEX(Amortization[], ROW()-4,8)))</f>
        <v>124827.11698733679</v>
      </c>
      <c r="E305" s="10">
        <f ca="1">IF(ValuesEntered,IF(ROW()-ROW(Amortization[[#Headers],[interest]])=1,-IPMT(InterestRate/12,1,DurationOfLoan-ROWS($C$4:C305)+1,Amortization[[#This Row],[opening
balance]]),IFERROR(-IPMT(InterestRate/12,1,Amortization[[#This Row],['#
remaining]],D306),0)),0)</f>
        <v>640.69994489552221</v>
      </c>
      <c r="F305" s="10">
        <f ca="1">IFERROR(IF(AND(ValuesEntered,Amortization[[#This Row],[payment
date]]&lt;&gt;""),-PPMT(InterestRate/12,1,DurationOfLoan-ROWS($C$4:C305)+1,Amortization[[#This Row],[opening
balance]]),""),0)</f>
        <v>1812.7275673965232</v>
      </c>
      <c r="G305" s="10">
        <f ca="1">IF(Amortization[[#This Row],[payment
date]]="",0,PropertyTaxAmount)</f>
        <v>375</v>
      </c>
      <c r="H305" s="10">
        <f ca="1">IF(Amortization[[#This Row],[payment
date]]="",0,Amortization[[#This Row],[interest]]+Amortization[[#This Row],[principal]]+Amortization[[#This Row],[property
tax]])</f>
        <v>2828.4275122920453</v>
      </c>
      <c r="I305" s="10">
        <f ca="1">IF(Amortization[[#This Row],[payment
date]]="",0,Amortization[[#This Row],[opening
balance]]-Amortization[[#This Row],[principal]])</f>
        <v>123014.38941994027</v>
      </c>
      <c r="J305" s="14">
        <f ca="1">IF(Amortization[[#This Row],[closing
balance]]&gt;0,LastRow-ROW(),0)</f>
        <v>58</v>
      </c>
    </row>
    <row r="306" spans="2:10" ht="15" customHeight="1" x14ac:dyDescent="0.25">
      <c r="B306" s="11">
        <f>ROWS($B$4:B306)</f>
        <v>303</v>
      </c>
      <c r="C306" s="15">
        <f ca="1">IF(ValuesEntered,IF(Amortization[[#This Row],['#]]&lt;=DurationOfLoan,IF(ROW()-ROW(Amortization[[#Headers],[payment
date]])=1,LoanStart,IF(I305&gt;0,EDATE(C305,1),"")),""),"")</f>
        <v>54163</v>
      </c>
      <c r="D306" s="10">
        <f ca="1">IF(ROW()-ROW(Amortization[[#Headers],[opening
balance]])=1,LoanAmount,IF(Amortization[[#This Row],[payment
date]]="",0,INDEX(Amortization[], ROW()-4,8)))</f>
        <v>123014.38941994027</v>
      </c>
      <c r="E306" s="10">
        <f ca="1">IF(ValuesEntered,IF(ROW()-ROW(Amortization[[#Headers],[interest]])=1,-IPMT(InterestRate/12,1,DurationOfLoan-ROWS($C$4:C306)+1,Amortization[[#This Row],[opening
balance]]),IFERROR(-IPMT(InterestRate/12,1,Amortization[[#This Row],['#
remaining]],D307),0)),0)</f>
        <v>631.20948209963649</v>
      </c>
      <c r="F306" s="10">
        <f ca="1">IFERROR(IF(AND(ValuesEntered,Amortization[[#This Row],[payment
date]]&lt;&gt;""),-PPMT(InterestRate/12,1,DurationOfLoan-ROWS($C$4:C306)+1,Amortization[[#This Row],[opening
balance]]),""),0)</f>
        <v>1822.1688568100467</v>
      </c>
      <c r="G306" s="10">
        <f ca="1">IF(Amortization[[#This Row],[payment
date]]="",0,PropertyTaxAmount)</f>
        <v>375</v>
      </c>
      <c r="H306" s="10">
        <f ca="1">IF(Amortization[[#This Row],[payment
date]]="",0,Amortization[[#This Row],[interest]]+Amortization[[#This Row],[principal]]+Amortization[[#This Row],[property
tax]])</f>
        <v>2828.3783389096834</v>
      </c>
      <c r="I306" s="10">
        <f ca="1">IF(Amortization[[#This Row],[payment
date]]="",0,Amortization[[#This Row],[opening
balance]]-Amortization[[#This Row],[principal]])</f>
        <v>121192.22056313022</v>
      </c>
      <c r="J306" s="14">
        <f ca="1">IF(Amortization[[#This Row],[closing
balance]]&gt;0,LastRow-ROW(),0)</f>
        <v>57</v>
      </c>
    </row>
    <row r="307" spans="2:10" ht="15" customHeight="1" x14ac:dyDescent="0.25">
      <c r="B307" s="11">
        <f>ROWS($B$4:B307)</f>
        <v>304</v>
      </c>
      <c r="C307" s="15">
        <f ca="1">IF(ValuesEntered,IF(Amortization[[#This Row],['#]]&lt;=DurationOfLoan,IF(ROW()-ROW(Amortization[[#Headers],[payment
date]])=1,LoanStart,IF(I306&gt;0,EDATE(C306,1),"")),""),"")</f>
        <v>54193</v>
      </c>
      <c r="D307" s="10">
        <f ca="1">IF(ROW()-ROW(Amortization[[#Headers],[opening
balance]])=1,LoanAmount,IF(Amortization[[#This Row],[payment
date]]="",0,INDEX(Amortization[], ROW()-4,8)))</f>
        <v>121192.22056313022</v>
      </c>
      <c r="E307" s="10">
        <f ca="1">IF(ValuesEntered,IF(ROW()-ROW(Amortization[[#Headers],[interest]])=1,-IPMT(InterestRate/12,1,DurationOfLoan-ROWS($C$4:C307)+1,Amortization[[#This Row],[opening
balance]]),IFERROR(-IPMT(InterestRate/12,1,Amortization[[#This Row],['#
remaining]],D308),0)),0)</f>
        <v>621.66958981002233</v>
      </c>
      <c r="F307" s="10">
        <f ca="1">IFERROR(IF(AND(ValuesEntered,Amortization[[#This Row],[payment
date]]&lt;&gt;""),-PPMT(InterestRate/12,1,DurationOfLoan-ROWS($C$4:C307)+1,Amortization[[#This Row],[opening
balance]]),""),0)</f>
        <v>1831.6593196059321</v>
      </c>
      <c r="G307" s="10">
        <f ca="1">IF(Amortization[[#This Row],[payment
date]]="",0,PropertyTaxAmount)</f>
        <v>375</v>
      </c>
      <c r="H307" s="10">
        <f ca="1">IF(Amortization[[#This Row],[payment
date]]="",0,Amortization[[#This Row],[interest]]+Amortization[[#This Row],[principal]]+Amortization[[#This Row],[property
tax]])</f>
        <v>2828.3289094159545</v>
      </c>
      <c r="I307" s="10">
        <f ca="1">IF(Amortization[[#This Row],[payment
date]]="",0,Amortization[[#This Row],[opening
balance]]-Amortization[[#This Row],[principal]])</f>
        <v>119360.56124352429</v>
      </c>
      <c r="J307" s="14">
        <f ca="1">IF(Amortization[[#This Row],[closing
balance]]&gt;0,LastRow-ROW(),0)</f>
        <v>56</v>
      </c>
    </row>
    <row r="308" spans="2:10" ht="15" customHeight="1" x14ac:dyDescent="0.25">
      <c r="B308" s="11">
        <f>ROWS($B$4:B308)</f>
        <v>305</v>
      </c>
      <c r="C308" s="15">
        <f ca="1">IF(ValuesEntered,IF(Amortization[[#This Row],['#]]&lt;=DurationOfLoan,IF(ROW()-ROW(Amortization[[#Headers],[payment
date]])=1,LoanStart,IF(I307&gt;0,EDATE(C307,1),"")),""),"")</f>
        <v>54224</v>
      </c>
      <c r="D308" s="10">
        <f ca="1">IF(ROW()-ROW(Amortization[[#Headers],[opening
balance]])=1,LoanAmount,IF(Amortization[[#This Row],[payment
date]]="",0,INDEX(Amortization[], ROW()-4,8)))</f>
        <v>119360.56124352429</v>
      </c>
      <c r="E308" s="10">
        <f ca="1">IF(ValuesEntered,IF(ROW()-ROW(Amortization[[#Headers],[interest]])=1,-IPMT(InterestRate/12,1,DurationOfLoan-ROWS($C$4:C308)+1,Amortization[[#This Row],[opening
balance]]),IFERROR(-IPMT(InterestRate/12,1,Amortization[[#This Row],['#
remaining]],D309),0)),0)</f>
        <v>612.08001058139962</v>
      </c>
      <c r="F308" s="10">
        <f ca="1">IFERROR(IF(AND(ValuesEntered,Amortization[[#This Row],[payment
date]]&lt;&gt;""),-PPMT(InterestRate/12,1,DurationOfLoan-ROWS($C$4:C308)+1,Amortization[[#This Row],[opening
balance]]),""),0)</f>
        <v>1841.199211895547</v>
      </c>
      <c r="G308" s="10">
        <f ca="1">IF(Amortization[[#This Row],[payment
date]]="",0,PropertyTaxAmount)</f>
        <v>375</v>
      </c>
      <c r="H308" s="10">
        <f ca="1">IF(Amortization[[#This Row],[payment
date]]="",0,Amortization[[#This Row],[interest]]+Amortization[[#This Row],[principal]]+Amortization[[#This Row],[property
tax]])</f>
        <v>2828.2792224769464</v>
      </c>
      <c r="I308" s="10">
        <f ca="1">IF(Amortization[[#This Row],[payment
date]]="",0,Amortization[[#This Row],[opening
balance]]-Amortization[[#This Row],[principal]])</f>
        <v>117519.36203162874</v>
      </c>
      <c r="J308" s="14">
        <f ca="1">IF(Amortization[[#This Row],[closing
balance]]&gt;0,LastRow-ROW(),0)</f>
        <v>55</v>
      </c>
    </row>
    <row r="309" spans="2:10" ht="15" customHeight="1" x14ac:dyDescent="0.25">
      <c r="B309" s="11">
        <f>ROWS($B$4:B309)</f>
        <v>306</v>
      </c>
      <c r="C309" s="15">
        <f ca="1">IF(ValuesEntered,IF(Amortization[[#This Row],['#]]&lt;=DurationOfLoan,IF(ROW()-ROW(Amortization[[#Headers],[payment
date]])=1,LoanStart,IF(I308&gt;0,EDATE(C308,1),"")),""),"")</f>
        <v>54254</v>
      </c>
      <c r="D309" s="10">
        <f ca="1">IF(ROW()-ROW(Amortization[[#Headers],[opening
balance]])=1,LoanAmount,IF(Amortization[[#This Row],[payment
date]]="",0,INDEX(Amortization[], ROW()-4,8)))</f>
        <v>117519.36203162874</v>
      </c>
      <c r="E309" s="10">
        <f ca="1">IF(ValuesEntered,IF(ROW()-ROW(Amortization[[#Headers],[interest]])=1,-IPMT(InterestRate/12,1,DurationOfLoan-ROWS($C$4:C309)+1,Amortization[[#This Row],[opening
balance]]),IFERROR(-IPMT(InterestRate/12,1,Amortization[[#This Row],['#
remaining]],D310),0)),0)</f>
        <v>602.44048562762794</v>
      </c>
      <c r="F309" s="10">
        <f ca="1">IFERROR(IF(AND(ValuesEntered,Amortization[[#This Row],[payment
date]]&lt;&gt;""),-PPMT(InterestRate/12,1,DurationOfLoan-ROWS($C$4:C309)+1,Amortization[[#This Row],[opening
balance]]),""),0)</f>
        <v>1850.7887911241692</v>
      </c>
      <c r="G309" s="10">
        <f ca="1">IF(Amortization[[#This Row],[payment
date]]="",0,PropertyTaxAmount)</f>
        <v>375</v>
      </c>
      <c r="H309" s="10">
        <f ca="1">IF(Amortization[[#This Row],[payment
date]]="",0,Amortization[[#This Row],[interest]]+Amortization[[#This Row],[principal]]+Amortization[[#This Row],[property
tax]])</f>
        <v>2828.229276751797</v>
      </c>
      <c r="I309" s="10">
        <f ca="1">IF(Amortization[[#This Row],[payment
date]]="",0,Amortization[[#This Row],[opening
balance]]-Amortization[[#This Row],[principal]])</f>
        <v>115668.57324050457</v>
      </c>
      <c r="J309" s="14">
        <f ca="1">IF(Amortization[[#This Row],[closing
balance]]&gt;0,LastRow-ROW(),0)</f>
        <v>54</v>
      </c>
    </row>
    <row r="310" spans="2:10" ht="15" customHeight="1" x14ac:dyDescent="0.25">
      <c r="B310" s="11">
        <f>ROWS($B$4:B310)</f>
        <v>307</v>
      </c>
      <c r="C310" s="15">
        <f ca="1">IF(ValuesEntered,IF(Amortization[[#This Row],['#]]&lt;=DurationOfLoan,IF(ROW()-ROW(Amortization[[#Headers],[payment
date]])=1,LoanStart,IF(I309&gt;0,EDATE(C309,1),"")),""),"")</f>
        <v>54285</v>
      </c>
      <c r="D310" s="10">
        <f ca="1">IF(ROW()-ROW(Amortization[[#Headers],[opening
balance]])=1,LoanAmount,IF(Amortization[[#This Row],[payment
date]]="",0,INDEX(Amortization[], ROW()-4,8)))</f>
        <v>115668.57324050457</v>
      </c>
      <c r="E310" s="10">
        <f ca="1">IF(ValuesEntered,IF(ROW()-ROW(Amortization[[#Headers],[interest]])=1,-IPMT(InterestRate/12,1,DurationOfLoan-ROWS($C$4:C310)+1,Amortization[[#This Row],[opening
balance]]),IFERROR(-IPMT(InterestRate/12,1,Amortization[[#This Row],['#
remaining]],D311),0)),0)</f>
        <v>592.75075481472197</v>
      </c>
      <c r="F310" s="10">
        <f ca="1">IFERROR(IF(AND(ValuesEntered,Amortization[[#This Row],[payment
date]]&lt;&gt;""),-PPMT(InterestRate/12,1,DurationOfLoan-ROWS($C$4:C310)+1,Amortization[[#This Row],[opening
balance]]),""),0)</f>
        <v>1860.4283160779407</v>
      </c>
      <c r="G310" s="10">
        <f ca="1">IF(Amortization[[#This Row],[payment
date]]="",0,PropertyTaxAmount)</f>
        <v>375</v>
      </c>
      <c r="H310" s="10">
        <f ca="1">IF(Amortization[[#This Row],[payment
date]]="",0,Amortization[[#This Row],[interest]]+Amortization[[#This Row],[principal]]+Amortization[[#This Row],[property
tax]])</f>
        <v>2828.1790708926628</v>
      </c>
      <c r="I310" s="10">
        <f ca="1">IF(Amortization[[#This Row],[payment
date]]="",0,Amortization[[#This Row],[opening
balance]]-Amortization[[#This Row],[principal]])</f>
        <v>113808.14492442663</v>
      </c>
      <c r="J310" s="14">
        <f ca="1">IF(Amortization[[#This Row],[closing
balance]]&gt;0,LastRow-ROW(),0)</f>
        <v>53</v>
      </c>
    </row>
    <row r="311" spans="2:10" ht="15" customHeight="1" x14ac:dyDescent="0.25">
      <c r="B311" s="11">
        <f>ROWS($B$4:B311)</f>
        <v>308</v>
      </c>
      <c r="C311" s="15">
        <f ca="1">IF(ValuesEntered,IF(Amortization[[#This Row],['#]]&lt;=DurationOfLoan,IF(ROW()-ROW(Amortization[[#Headers],[payment
date]])=1,LoanStart,IF(I310&gt;0,EDATE(C310,1),"")),""),"")</f>
        <v>54316</v>
      </c>
      <c r="D311" s="10">
        <f ca="1">IF(ROW()-ROW(Amortization[[#Headers],[opening
balance]])=1,LoanAmount,IF(Amortization[[#This Row],[payment
date]]="",0,INDEX(Amortization[], ROW()-4,8)))</f>
        <v>113808.14492442663</v>
      </c>
      <c r="E311" s="10">
        <f ca="1">IF(ValuesEntered,IF(ROW()-ROW(Amortization[[#Headers],[interest]])=1,-IPMT(InterestRate/12,1,DurationOfLoan-ROWS($C$4:C311)+1,Amortization[[#This Row],[opening
balance]]),IFERROR(-IPMT(InterestRate/12,1,Amortization[[#This Row],['#
remaining]],D312),0)),0)</f>
        <v>583.01055665383217</v>
      </c>
      <c r="F311" s="10">
        <f ca="1">IFERROR(IF(AND(ValuesEntered,Amortization[[#This Row],[payment
date]]&lt;&gt;""),-PPMT(InterestRate/12,1,DurationOfLoan-ROWS($C$4:C311)+1,Amortization[[#This Row],[opening
balance]]),""),0)</f>
        <v>1870.1180468908469</v>
      </c>
      <c r="G311" s="10">
        <f ca="1">IF(Amortization[[#This Row],[payment
date]]="",0,PropertyTaxAmount)</f>
        <v>375</v>
      </c>
      <c r="H311" s="10">
        <f ca="1">IF(Amortization[[#This Row],[payment
date]]="",0,Amortization[[#This Row],[interest]]+Amortization[[#This Row],[principal]]+Amortization[[#This Row],[property
tax]])</f>
        <v>2828.1286035446792</v>
      </c>
      <c r="I311" s="10">
        <f ca="1">IF(Amortization[[#This Row],[payment
date]]="",0,Amortization[[#This Row],[opening
balance]]-Amortization[[#This Row],[principal]])</f>
        <v>111938.02687753578</v>
      </c>
      <c r="J311" s="14">
        <f ca="1">IF(Amortization[[#This Row],[closing
balance]]&gt;0,LastRow-ROW(),0)</f>
        <v>52</v>
      </c>
    </row>
    <row r="312" spans="2:10" ht="15" customHeight="1" x14ac:dyDescent="0.25">
      <c r="B312" s="11">
        <f>ROWS($B$4:B312)</f>
        <v>309</v>
      </c>
      <c r="C312" s="15">
        <f ca="1">IF(ValuesEntered,IF(Amortization[[#This Row],['#]]&lt;=DurationOfLoan,IF(ROW()-ROW(Amortization[[#Headers],[payment
date]])=1,LoanStart,IF(I311&gt;0,EDATE(C311,1),"")),""),"")</f>
        <v>54346</v>
      </c>
      <c r="D312" s="10">
        <f ca="1">IF(ROW()-ROW(Amortization[[#Headers],[opening
balance]])=1,LoanAmount,IF(Amortization[[#This Row],[payment
date]]="",0,INDEX(Amortization[], ROW()-4,8)))</f>
        <v>111938.02687753578</v>
      </c>
      <c r="E312" s="10">
        <f ca="1">IF(ValuesEntered,IF(ROW()-ROW(Amortization[[#Headers],[interest]])=1,-IPMT(InterestRate/12,1,DurationOfLoan-ROWS($C$4:C312)+1,Amortization[[#This Row],[opening
balance]]),IFERROR(-IPMT(InterestRate/12,1,Amortization[[#This Row],['#
remaining]],D313),0)),0)</f>
        <v>573.21962829418771</v>
      </c>
      <c r="F312" s="10">
        <f ca="1">IFERROR(IF(AND(ValuesEntered,Amortization[[#This Row],[payment
date]]&lt;&gt;""),-PPMT(InterestRate/12,1,DurationOfLoan-ROWS($C$4:C312)+1,Amortization[[#This Row],[opening
balance]]),""),0)</f>
        <v>1879.8582450517363</v>
      </c>
      <c r="G312" s="10">
        <f ca="1">IF(Amortization[[#This Row],[payment
date]]="",0,PropertyTaxAmount)</f>
        <v>375</v>
      </c>
      <c r="H312" s="10">
        <f ca="1">IF(Amortization[[#This Row],[payment
date]]="",0,Amortization[[#This Row],[interest]]+Amortization[[#This Row],[principal]]+Amortization[[#This Row],[property
tax]])</f>
        <v>2828.0778733459238</v>
      </c>
      <c r="I312" s="10">
        <f ca="1">IF(Amortization[[#This Row],[payment
date]]="",0,Amortization[[#This Row],[opening
balance]]-Amortization[[#This Row],[principal]])</f>
        <v>110058.16863248404</v>
      </c>
      <c r="J312" s="14">
        <f ca="1">IF(Amortization[[#This Row],[closing
balance]]&gt;0,LastRow-ROW(),0)</f>
        <v>51</v>
      </c>
    </row>
    <row r="313" spans="2:10" ht="15" customHeight="1" x14ac:dyDescent="0.25">
      <c r="B313" s="11">
        <f>ROWS($B$4:B313)</f>
        <v>310</v>
      </c>
      <c r="C313" s="15">
        <f ca="1">IF(ValuesEntered,IF(Amortization[[#This Row],['#]]&lt;=DurationOfLoan,IF(ROW()-ROW(Amortization[[#Headers],[payment
date]])=1,LoanStart,IF(I312&gt;0,EDATE(C312,1),"")),""),"")</f>
        <v>54377</v>
      </c>
      <c r="D313" s="10">
        <f ca="1">IF(ROW()-ROW(Amortization[[#Headers],[opening
balance]])=1,LoanAmount,IF(Amortization[[#This Row],[payment
date]]="",0,INDEX(Amortization[], ROW()-4,8)))</f>
        <v>110058.16863248404</v>
      </c>
      <c r="E313" s="10">
        <f ca="1">IF(ValuesEntered,IF(ROW()-ROW(Amortization[[#Headers],[interest]])=1,-IPMT(InterestRate/12,1,DurationOfLoan-ROWS($C$4:C313)+1,Amortization[[#This Row],[opening
balance]]),IFERROR(-IPMT(InterestRate/12,1,Amortization[[#This Row],['#
remaining]],D314),0)),0)</f>
        <v>563.3777055160034</v>
      </c>
      <c r="F313" s="10">
        <f ca="1">IFERROR(IF(AND(ValuesEntered,Amortization[[#This Row],[payment
date]]&lt;&gt;""),-PPMT(InterestRate/12,1,DurationOfLoan-ROWS($C$4:C313)+1,Amortization[[#This Row],[opening
balance]]),""),0)</f>
        <v>1889.6491734113811</v>
      </c>
      <c r="G313" s="10">
        <f ca="1">IF(Amortization[[#This Row],[payment
date]]="",0,PropertyTaxAmount)</f>
        <v>375</v>
      </c>
      <c r="H313" s="10">
        <f ca="1">IF(Amortization[[#This Row],[payment
date]]="",0,Amortization[[#This Row],[interest]]+Amortization[[#This Row],[principal]]+Amortization[[#This Row],[property
tax]])</f>
        <v>2828.0268789273846</v>
      </c>
      <c r="I313" s="10">
        <f ca="1">IF(Amortization[[#This Row],[payment
date]]="",0,Amortization[[#This Row],[opening
balance]]-Amortization[[#This Row],[principal]])</f>
        <v>108168.51945907266</v>
      </c>
      <c r="J313" s="14">
        <f ca="1">IF(Amortization[[#This Row],[closing
balance]]&gt;0,LastRow-ROW(),0)</f>
        <v>50</v>
      </c>
    </row>
    <row r="314" spans="2:10" ht="15" customHeight="1" x14ac:dyDescent="0.25">
      <c r="B314" s="11">
        <f>ROWS($B$4:B314)</f>
        <v>311</v>
      </c>
      <c r="C314" s="15">
        <f ca="1">IF(ValuesEntered,IF(Amortization[[#This Row],['#]]&lt;=DurationOfLoan,IF(ROW()-ROW(Amortization[[#Headers],[payment
date]])=1,LoanStart,IF(I313&gt;0,EDATE(C313,1),"")),""),"")</f>
        <v>54407</v>
      </c>
      <c r="D314" s="10">
        <f ca="1">IF(ROW()-ROW(Amortization[[#Headers],[opening
balance]])=1,LoanAmount,IF(Amortization[[#This Row],[payment
date]]="",0,INDEX(Amortization[], ROW()-4,8)))</f>
        <v>108168.51945907266</v>
      </c>
      <c r="E314" s="10">
        <f ca="1">IF(ValuesEntered,IF(ROW()-ROW(Amortization[[#Headers],[interest]])=1,-IPMT(InterestRate/12,1,DurationOfLoan-ROWS($C$4:C314)+1,Amortization[[#This Row],[opening
balance]]),IFERROR(-IPMT(InterestRate/12,1,Amortization[[#This Row],['#
remaining]],D315),0)),0)</f>
        <v>553.48452272334941</v>
      </c>
      <c r="F314" s="10">
        <f ca="1">IFERROR(IF(AND(ValuesEntered,Amortization[[#This Row],[payment
date]]&lt;&gt;""),-PPMT(InterestRate/12,1,DurationOfLoan-ROWS($C$4:C314)+1,Amortization[[#This Row],[opening
balance]]),""),0)</f>
        <v>1899.491096189565</v>
      </c>
      <c r="G314" s="10">
        <f ca="1">IF(Amortization[[#This Row],[payment
date]]="",0,PropertyTaxAmount)</f>
        <v>375</v>
      </c>
      <c r="H314" s="10">
        <f ca="1">IF(Amortization[[#This Row],[payment
date]]="",0,Amortization[[#This Row],[interest]]+Amortization[[#This Row],[principal]]+Amortization[[#This Row],[property
tax]])</f>
        <v>2827.9756189129143</v>
      </c>
      <c r="I314" s="10">
        <f ca="1">IF(Amortization[[#This Row],[payment
date]]="",0,Amortization[[#This Row],[opening
balance]]-Amortization[[#This Row],[principal]])</f>
        <v>106269.02836288309</v>
      </c>
      <c r="J314" s="14">
        <f ca="1">IF(Amortization[[#This Row],[closing
balance]]&gt;0,LastRow-ROW(),0)</f>
        <v>49</v>
      </c>
    </row>
    <row r="315" spans="2:10" ht="15" customHeight="1" x14ac:dyDescent="0.25">
      <c r="B315" s="11">
        <f>ROWS($B$4:B315)</f>
        <v>312</v>
      </c>
      <c r="C315" s="15">
        <f ca="1">IF(ValuesEntered,IF(Amortization[[#This Row],['#]]&lt;=DurationOfLoan,IF(ROW()-ROW(Amortization[[#Headers],[payment
date]])=1,LoanStart,IF(I314&gt;0,EDATE(C314,1),"")),""),"")</f>
        <v>54438</v>
      </c>
      <c r="D315" s="10">
        <f ca="1">IF(ROW()-ROW(Amortization[[#Headers],[opening
balance]])=1,LoanAmount,IF(Amortization[[#This Row],[payment
date]]="",0,INDEX(Amortization[], ROW()-4,8)))</f>
        <v>106269.02836288309</v>
      </c>
      <c r="E315" s="10">
        <f ca="1">IF(ValuesEntered,IF(ROW()-ROW(Amortization[[#Headers],[interest]])=1,-IPMT(InterestRate/12,1,DurationOfLoan-ROWS($C$4:C315)+1,Amortization[[#This Row],[opening
balance]]),IFERROR(-IPMT(InterestRate/12,1,Amortization[[#This Row],['#
remaining]],D316),0)),0)</f>
        <v>543.53981293698371</v>
      </c>
      <c r="F315" s="10">
        <f ca="1">IFERROR(IF(AND(ValuesEntered,Amortization[[#This Row],[payment
date]]&lt;&gt;""),-PPMT(InterestRate/12,1,DurationOfLoan-ROWS($C$4:C315)+1,Amortization[[#This Row],[opening
balance]]),""),0)</f>
        <v>1909.3842789822188</v>
      </c>
      <c r="G315" s="10">
        <f ca="1">IF(Amortization[[#This Row],[payment
date]]="",0,PropertyTaxAmount)</f>
        <v>375</v>
      </c>
      <c r="H315" s="10">
        <f ca="1">IF(Amortization[[#This Row],[payment
date]]="",0,Amortization[[#This Row],[interest]]+Amortization[[#This Row],[principal]]+Amortization[[#This Row],[property
tax]])</f>
        <v>2827.9240919192025</v>
      </c>
      <c r="I315" s="10">
        <f ca="1">IF(Amortization[[#This Row],[payment
date]]="",0,Amortization[[#This Row],[opening
balance]]-Amortization[[#This Row],[principal]])</f>
        <v>104359.64408390087</v>
      </c>
      <c r="J315" s="14">
        <f ca="1">IF(Amortization[[#This Row],[closing
balance]]&gt;0,LastRow-ROW(),0)</f>
        <v>48</v>
      </c>
    </row>
    <row r="316" spans="2:10" ht="15" customHeight="1" x14ac:dyDescent="0.25">
      <c r="B316" s="11">
        <f>ROWS($B$4:B316)</f>
        <v>313</v>
      </c>
      <c r="C316" s="15">
        <f ca="1">IF(ValuesEntered,IF(Amortization[[#This Row],['#]]&lt;=DurationOfLoan,IF(ROW()-ROW(Amortization[[#Headers],[payment
date]])=1,LoanStart,IF(I315&gt;0,EDATE(C315,1),"")),""),"")</f>
        <v>54469</v>
      </c>
      <c r="D316" s="10">
        <f ca="1">IF(ROW()-ROW(Amortization[[#Headers],[opening
balance]])=1,LoanAmount,IF(Amortization[[#This Row],[payment
date]]="",0,INDEX(Amortization[], ROW()-4,8)))</f>
        <v>104359.64408390087</v>
      </c>
      <c r="E316" s="10">
        <f ca="1">IF(ValuesEntered,IF(ROW()-ROW(Amortization[[#Headers],[interest]])=1,-IPMT(InterestRate/12,1,DurationOfLoan-ROWS($C$4:C316)+1,Amortization[[#This Row],[opening
balance]]),IFERROR(-IPMT(InterestRate/12,1,Amortization[[#This Row],['#
remaining]],D317),0)),0)</f>
        <v>533.54330778714734</v>
      </c>
      <c r="F316" s="10">
        <f ca="1">IFERROR(IF(AND(ValuesEntered,Amortization[[#This Row],[payment
date]]&lt;&gt;""),-PPMT(InterestRate/12,1,DurationOfLoan-ROWS($C$4:C316)+1,Amortization[[#This Row],[opening
balance]]),""),0)</f>
        <v>1919.3289887685846</v>
      </c>
      <c r="G316" s="10">
        <f ca="1">IF(Amortization[[#This Row],[payment
date]]="",0,PropertyTaxAmount)</f>
        <v>375</v>
      </c>
      <c r="H316" s="10">
        <f ca="1">IF(Amortization[[#This Row],[payment
date]]="",0,Amortization[[#This Row],[interest]]+Amortization[[#This Row],[principal]]+Amortization[[#This Row],[property
tax]])</f>
        <v>2827.8722965557317</v>
      </c>
      <c r="I316" s="10">
        <f ca="1">IF(Amortization[[#This Row],[payment
date]]="",0,Amortization[[#This Row],[opening
balance]]-Amortization[[#This Row],[principal]])</f>
        <v>102440.31509513229</v>
      </c>
      <c r="J316" s="14">
        <f ca="1">IF(Amortization[[#This Row],[closing
balance]]&gt;0,LastRow-ROW(),0)</f>
        <v>47</v>
      </c>
    </row>
    <row r="317" spans="2:10" ht="15" customHeight="1" x14ac:dyDescent="0.25">
      <c r="B317" s="11">
        <f>ROWS($B$4:B317)</f>
        <v>314</v>
      </c>
      <c r="C317" s="15">
        <f ca="1">IF(ValuesEntered,IF(Amortization[[#This Row],['#]]&lt;=DurationOfLoan,IF(ROW()-ROW(Amortization[[#Headers],[payment
date]])=1,LoanStart,IF(I316&gt;0,EDATE(C316,1),"")),""),"")</f>
        <v>54497</v>
      </c>
      <c r="D317" s="10">
        <f ca="1">IF(ROW()-ROW(Amortization[[#Headers],[opening
balance]])=1,LoanAmount,IF(Amortization[[#This Row],[payment
date]]="",0,INDEX(Amortization[], ROW()-4,8)))</f>
        <v>102440.31509513229</v>
      </c>
      <c r="E317" s="10">
        <f ca="1">IF(ValuesEntered,IF(ROW()-ROW(Amortization[[#Headers],[interest]])=1,-IPMT(InterestRate/12,1,DurationOfLoan-ROWS($C$4:C317)+1,Amortization[[#This Row],[opening
balance]]),IFERROR(-IPMT(InterestRate/12,1,Amortization[[#This Row],['#
remaining]],D318),0)),0)</f>
        <v>523.49473750632217</v>
      </c>
      <c r="F317" s="10">
        <f ca="1">IFERROR(IF(AND(ValuesEntered,Amortization[[#This Row],[payment
date]]&lt;&gt;""),-PPMT(InterestRate/12,1,DurationOfLoan-ROWS($C$4:C317)+1,Amortization[[#This Row],[opening
balance]]),""),0)</f>
        <v>1929.325493918421</v>
      </c>
      <c r="G317" s="10">
        <f ca="1">IF(Amortization[[#This Row],[payment
date]]="",0,PropertyTaxAmount)</f>
        <v>375</v>
      </c>
      <c r="H317" s="10">
        <f ca="1">IF(Amortization[[#This Row],[payment
date]]="",0,Amortization[[#This Row],[interest]]+Amortization[[#This Row],[principal]]+Amortization[[#This Row],[property
tax]])</f>
        <v>2827.8202314247433</v>
      </c>
      <c r="I317" s="10">
        <f ca="1">IF(Amortization[[#This Row],[payment
date]]="",0,Amortization[[#This Row],[opening
balance]]-Amortization[[#This Row],[principal]])</f>
        <v>100510.98960121386</v>
      </c>
      <c r="J317" s="14">
        <f ca="1">IF(Amortization[[#This Row],[closing
balance]]&gt;0,LastRow-ROW(),0)</f>
        <v>46</v>
      </c>
    </row>
    <row r="318" spans="2:10" ht="15" customHeight="1" x14ac:dyDescent="0.25">
      <c r="B318" s="11">
        <f>ROWS($B$4:B318)</f>
        <v>315</v>
      </c>
      <c r="C318" s="15">
        <f ca="1">IF(ValuesEntered,IF(Amortization[[#This Row],['#]]&lt;=DurationOfLoan,IF(ROW()-ROW(Amortization[[#Headers],[payment
date]])=1,LoanStart,IF(I317&gt;0,EDATE(C317,1),"")),""),"")</f>
        <v>54528</v>
      </c>
      <c r="D318" s="10">
        <f ca="1">IF(ROW()-ROW(Amortization[[#Headers],[opening
balance]])=1,LoanAmount,IF(Amortization[[#This Row],[payment
date]]="",0,INDEX(Amortization[], ROW()-4,8)))</f>
        <v>100510.98960121386</v>
      </c>
      <c r="E318" s="10">
        <f ca="1">IF(ValuesEntered,IF(ROW()-ROW(Amortization[[#Headers],[interest]])=1,-IPMT(InterestRate/12,1,DurationOfLoan-ROWS($C$4:C318)+1,Amortization[[#This Row],[opening
balance]]),IFERROR(-IPMT(InterestRate/12,1,Amortization[[#This Row],['#
remaining]],D319),0)),0)</f>
        <v>513.39383092195112</v>
      </c>
      <c r="F318" s="10">
        <f ca="1">IFERROR(IF(AND(ValuesEntered,Amortization[[#This Row],[payment
date]]&lt;&gt;""),-PPMT(InterestRate/12,1,DurationOfLoan-ROWS($C$4:C318)+1,Amortization[[#This Row],[opening
balance]]),""),0)</f>
        <v>1939.3740641992463</v>
      </c>
      <c r="G318" s="10">
        <f ca="1">IF(Amortization[[#This Row],[payment
date]]="",0,PropertyTaxAmount)</f>
        <v>375</v>
      </c>
      <c r="H318" s="10">
        <f ca="1">IF(Amortization[[#This Row],[payment
date]]="",0,Amortization[[#This Row],[interest]]+Amortization[[#This Row],[principal]]+Amortization[[#This Row],[property
tax]])</f>
        <v>2827.7678951211974</v>
      </c>
      <c r="I318" s="10">
        <f ca="1">IF(Amortization[[#This Row],[payment
date]]="",0,Amortization[[#This Row],[opening
balance]]-Amortization[[#This Row],[principal]])</f>
        <v>98571.615537014615</v>
      </c>
      <c r="J318" s="14">
        <f ca="1">IF(Amortization[[#This Row],[closing
balance]]&gt;0,LastRow-ROW(),0)</f>
        <v>45</v>
      </c>
    </row>
    <row r="319" spans="2:10" ht="15" customHeight="1" x14ac:dyDescent="0.25">
      <c r="B319" s="11">
        <f>ROWS($B$4:B319)</f>
        <v>316</v>
      </c>
      <c r="C319" s="15">
        <f ca="1">IF(ValuesEntered,IF(Amortization[[#This Row],['#]]&lt;=DurationOfLoan,IF(ROW()-ROW(Amortization[[#Headers],[payment
date]])=1,LoanStart,IF(I318&gt;0,EDATE(C318,1),"")),""),"")</f>
        <v>54558</v>
      </c>
      <c r="D319" s="10">
        <f ca="1">IF(ROW()-ROW(Amortization[[#Headers],[opening
balance]])=1,LoanAmount,IF(Amortization[[#This Row],[payment
date]]="",0,INDEX(Amortization[], ROW()-4,8)))</f>
        <v>98571.615537014615</v>
      </c>
      <c r="E319" s="10">
        <f ca="1">IF(ValuesEntered,IF(ROW()-ROW(Amortization[[#Headers],[interest]])=1,-IPMT(InterestRate/12,1,DurationOfLoan-ROWS($C$4:C319)+1,Amortization[[#This Row],[opening
balance]]),IFERROR(-IPMT(InterestRate/12,1,Amortization[[#This Row],['#
remaining]],D320),0)),0)</f>
        <v>503.24031544911975</v>
      </c>
      <c r="F319" s="10">
        <f ca="1">IFERROR(IF(AND(ValuesEntered,Amortization[[#This Row],[payment
date]]&lt;&gt;""),-PPMT(InterestRate/12,1,DurationOfLoan-ROWS($C$4:C319)+1,Amortization[[#This Row],[opening
balance]]),""),0)</f>
        <v>1949.4749707836172</v>
      </c>
      <c r="G319" s="10">
        <f ca="1">IF(Amortization[[#This Row],[payment
date]]="",0,PropertyTaxAmount)</f>
        <v>375</v>
      </c>
      <c r="H319" s="10">
        <f ca="1">IF(Amortization[[#This Row],[payment
date]]="",0,Amortization[[#This Row],[interest]]+Amortization[[#This Row],[principal]]+Amortization[[#This Row],[property
tax]])</f>
        <v>2827.7152862327371</v>
      </c>
      <c r="I319" s="10">
        <f ca="1">IF(Amortization[[#This Row],[payment
date]]="",0,Amortization[[#This Row],[opening
balance]]-Amortization[[#This Row],[principal]])</f>
        <v>96622.140566230999</v>
      </c>
      <c r="J319" s="14">
        <f ca="1">IF(Amortization[[#This Row],[closing
balance]]&gt;0,LastRow-ROW(),0)</f>
        <v>44</v>
      </c>
    </row>
    <row r="320" spans="2:10" ht="15" customHeight="1" x14ac:dyDescent="0.25">
      <c r="B320" s="11">
        <f>ROWS($B$4:B320)</f>
        <v>317</v>
      </c>
      <c r="C320" s="15">
        <f ca="1">IF(ValuesEntered,IF(Amortization[[#This Row],['#]]&lt;=DurationOfLoan,IF(ROW()-ROW(Amortization[[#Headers],[payment
date]])=1,LoanStart,IF(I319&gt;0,EDATE(C319,1),"")),""),"")</f>
        <v>54589</v>
      </c>
      <c r="D320" s="10">
        <f ca="1">IF(ROW()-ROW(Amortization[[#Headers],[opening
balance]])=1,LoanAmount,IF(Amortization[[#This Row],[payment
date]]="",0,INDEX(Amortization[], ROW()-4,8)))</f>
        <v>96622.140566230999</v>
      </c>
      <c r="E320" s="10">
        <f ca="1">IF(ValuesEntered,IF(ROW()-ROW(Amortization[[#Headers],[interest]])=1,-IPMT(InterestRate/12,1,DurationOfLoan-ROWS($C$4:C320)+1,Amortization[[#This Row],[opening
balance]]),IFERROR(-IPMT(InterestRate/12,1,Amortization[[#This Row],['#
remaining]],D321),0)),0)</f>
        <v>493.03391708320078</v>
      </c>
      <c r="F320" s="10">
        <f ca="1">IFERROR(IF(AND(ValuesEntered,Amortization[[#This Row],[payment
date]]&lt;&gt;""),-PPMT(InterestRate/12,1,DurationOfLoan-ROWS($C$4:C320)+1,Amortization[[#This Row],[opening
balance]]),""),0)</f>
        <v>1959.6284862564485</v>
      </c>
      <c r="G320" s="10">
        <f ca="1">IF(Amortization[[#This Row],[payment
date]]="",0,PropertyTaxAmount)</f>
        <v>375</v>
      </c>
      <c r="H320" s="10">
        <f ca="1">IF(Amortization[[#This Row],[payment
date]]="",0,Amortization[[#This Row],[interest]]+Amortization[[#This Row],[principal]]+Amortization[[#This Row],[property
tax]])</f>
        <v>2827.6624033396492</v>
      </c>
      <c r="I320" s="10">
        <f ca="1">IF(Amortization[[#This Row],[payment
date]]="",0,Amortization[[#This Row],[opening
balance]]-Amortization[[#This Row],[principal]])</f>
        <v>94662.512079974549</v>
      </c>
      <c r="J320" s="14">
        <f ca="1">IF(Amortization[[#This Row],[closing
balance]]&gt;0,LastRow-ROW(),0)</f>
        <v>43</v>
      </c>
    </row>
    <row r="321" spans="2:10" ht="15" customHeight="1" x14ac:dyDescent="0.25">
      <c r="B321" s="11">
        <f>ROWS($B$4:B321)</f>
        <v>318</v>
      </c>
      <c r="C321" s="15">
        <f ca="1">IF(ValuesEntered,IF(Amortization[[#This Row],['#]]&lt;=DurationOfLoan,IF(ROW()-ROW(Amortization[[#Headers],[payment
date]])=1,LoanStart,IF(I320&gt;0,EDATE(C320,1),"")),""),"")</f>
        <v>54619</v>
      </c>
      <c r="D321" s="10">
        <f ca="1">IF(ROW()-ROW(Amortization[[#Headers],[opening
balance]])=1,LoanAmount,IF(Amortization[[#This Row],[payment
date]]="",0,INDEX(Amortization[], ROW()-4,8)))</f>
        <v>94662.512079974549</v>
      </c>
      <c r="E321" s="10">
        <f ca="1">IF(ValuesEntered,IF(ROW()-ROW(Amortization[[#Headers],[interest]])=1,-IPMT(InterestRate/12,1,DurationOfLoan-ROWS($C$4:C321)+1,Amortization[[#This Row],[opening
balance]]),IFERROR(-IPMT(InterestRate/12,1,Amortization[[#This Row],['#
remaining]],D322),0)),0)</f>
        <v>482.77436039245924</v>
      </c>
      <c r="F321" s="10">
        <f ca="1">IFERROR(IF(AND(ValuesEntered,Amortization[[#This Row],[payment
date]]&lt;&gt;""),-PPMT(InterestRate/12,1,DurationOfLoan-ROWS($C$4:C321)+1,Amortization[[#This Row],[opening
balance]]),""),0)</f>
        <v>1969.8348846223676</v>
      </c>
      <c r="G321" s="10">
        <f ca="1">IF(Amortization[[#This Row],[payment
date]]="",0,PropertyTaxAmount)</f>
        <v>375</v>
      </c>
      <c r="H321" s="10">
        <f ca="1">IF(Amortization[[#This Row],[payment
date]]="",0,Amortization[[#This Row],[interest]]+Amortization[[#This Row],[principal]]+Amortization[[#This Row],[property
tax]])</f>
        <v>2827.6092450148267</v>
      </c>
      <c r="I321" s="10">
        <f ca="1">IF(Amortization[[#This Row],[payment
date]]="",0,Amortization[[#This Row],[opening
balance]]-Amortization[[#This Row],[principal]])</f>
        <v>92692.677195352182</v>
      </c>
      <c r="J321" s="14">
        <f ca="1">IF(Amortization[[#This Row],[closing
balance]]&gt;0,LastRow-ROW(),0)</f>
        <v>42</v>
      </c>
    </row>
    <row r="322" spans="2:10" ht="15" customHeight="1" x14ac:dyDescent="0.25">
      <c r="B322" s="11">
        <f>ROWS($B$4:B322)</f>
        <v>319</v>
      </c>
      <c r="C322" s="15">
        <f ca="1">IF(ValuesEntered,IF(Amortization[[#This Row],['#]]&lt;=DurationOfLoan,IF(ROW()-ROW(Amortization[[#Headers],[payment
date]])=1,LoanStart,IF(I321&gt;0,EDATE(C321,1),"")),""),"")</f>
        <v>54650</v>
      </c>
      <c r="D322" s="10">
        <f ca="1">IF(ROW()-ROW(Amortization[[#Headers],[opening
balance]])=1,LoanAmount,IF(Amortization[[#This Row],[payment
date]]="",0,INDEX(Amortization[], ROW()-4,8)))</f>
        <v>92692.677195352182</v>
      </c>
      <c r="E322" s="10">
        <f ca="1">IF(ValuesEntered,IF(ROW()-ROW(Amortization[[#Headers],[interest]])=1,-IPMT(InterestRate/12,1,DurationOfLoan-ROWS($C$4:C322)+1,Amortization[[#This Row],[opening
balance]]),IFERROR(-IPMT(InterestRate/12,1,Amortization[[#This Row],['#
remaining]],D323),0)),0)</f>
        <v>472.46136851062016</v>
      </c>
      <c r="F322" s="10">
        <f ca="1">IFERROR(IF(AND(ValuesEntered,Amortization[[#This Row],[payment
date]]&lt;&gt;""),-PPMT(InterestRate/12,1,DurationOfLoan-ROWS($C$4:C322)+1,Amortization[[#This Row],[opening
balance]]),""),0)</f>
        <v>1980.0944413131094</v>
      </c>
      <c r="G322" s="10">
        <f ca="1">IF(Amortization[[#This Row],[payment
date]]="",0,PropertyTaxAmount)</f>
        <v>375</v>
      </c>
      <c r="H322" s="10">
        <f ca="1">IF(Amortization[[#This Row],[payment
date]]="",0,Amortization[[#This Row],[interest]]+Amortization[[#This Row],[principal]]+Amortization[[#This Row],[property
tax]])</f>
        <v>2827.5558098237298</v>
      </c>
      <c r="I322" s="10">
        <f ca="1">IF(Amortization[[#This Row],[payment
date]]="",0,Amortization[[#This Row],[opening
balance]]-Amortization[[#This Row],[principal]])</f>
        <v>90712.582754039075</v>
      </c>
      <c r="J322" s="14">
        <f ca="1">IF(Amortization[[#This Row],[closing
balance]]&gt;0,LastRow-ROW(),0)</f>
        <v>41</v>
      </c>
    </row>
    <row r="323" spans="2:10" ht="15" customHeight="1" x14ac:dyDescent="0.25">
      <c r="B323" s="11">
        <f>ROWS($B$4:B323)</f>
        <v>320</v>
      </c>
      <c r="C323" s="15">
        <f ca="1">IF(ValuesEntered,IF(Amortization[[#This Row],['#]]&lt;=DurationOfLoan,IF(ROW()-ROW(Amortization[[#Headers],[payment
date]])=1,LoanStart,IF(I322&gt;0,EDATE(C322,1),"")),""),"")</f>
        <v>54681</v>
      </c>
      <c r="D323" s="10">
        <f ca="1">IF(ROW()-ROW(Amortization[[#Headers],[opening
balance]])=1,LoanAmount,IF(Amortization[[#This Row],[payment
date]]="",0,INDEX(Amortization[], ROW()-4,8)))</f>
        <v>90712.582754039075</v>
      </c>
      <c r="E323" s="10">
        <f ca="1">IF(ValuesEntered,IF(ROW()-ROW(Amortization[[#Headers],[interest]])=1,-IPMT(InterestRate/12,1,DurationOfLoan-ROWS($C$4:C323)+1,Amortization[[#This Row],[opening
balance]]),IFERROR(-IPMT(InterestRate/12,1,Amortization[[#This Row],['#
remaining]],D324),0)),0)</f>
        <v>462.09466312939645</v>
      </c>
      <c r="F323" s="10">
        <f ca="1">IFERROR(IF(AND(ValuesEntered,Amortization[[#This Row],[payment
date]]&lt;&gt;""),-PPMT(InterestRate/12,1,DurationOfLoan-ROWS($C$4:C323)+1,Amortization[[#This Row],[opening
balance]]),""),0)</f>
        <v>1990.407433194948</v>
      </c>
      <c r="G323" s="10">
        <f ca="1">IF(Amortization[[#This Row],[payment
date]]="",0,PropertyTaxAmount)</f>
        <v>375</v>
      </c>
      <c r="H323" s="10">
        <f ca="1">IF(Amortization[[#This Row],[payment
date]]="",0,Amortization[[#This Row],[interest]]+Amortization[[#This Row],[principal]]+Amortization[[#This Row],[property
tax]])</f>
        <v>2827.5020963243446</v>
      </c>
      <c r="I323" s="10">
        <f ca="1">IF(Amortization[[#This Row],[payment
date]]="",0,Amortization[[#This Row],[opening
balance]]-Amortization[[#This Row],[principal]])</f>
        <v>88722.175320844122</v>
      </c>
      <c r="J323" s="14">
        <f ca="1">IF(Amortization[[#This Row],[closing
balance]]&gt;0,LastRow-ROW(),0)</f>
        <v>40</v>
      </c>
    </row>
    <row r="324" spans="2:10" ht="15" customHeight="1" x14ac:dyDescent="0.25">
      <c r="B324" s="11">
        <f>ROWS($B$4:B324)</f>
        <v>321</v>
      </c>
      <c r="C324" s="15">
        <f ca="1">IF(ValuesEntered,IF(Amortization[[#This Row],['#]]&lt;=DurationOfLoan,IF(ROW()-ROW(Amortization[[#Headers],[payment
date]])=1,LoanStart,IF(I323&gt;0,EDATE(C323,1),"")),""),"")</f>
        <v>54711</v>
      </c>
      <c r="D324" s="10">
        <f ca="1">IF(ROW()-ROW(Amortization[[#Headers],[opening
balance]])=1,LoanAmount,IF(Amortization[[#This Row],[payment
date]]="",0,INDEX(Amortization[], ROW()-4,8)))</f>
        <v>88722.175320844122</v>
      </c>
      <c r="E324" s="10">
        <f ca="1">IF(ValuesEntered,IF(ROW()-ROW(Amortization[[#Headers],[interest]])=1,-IPMT(InterestRate/12,1,DurationOfLoan-ROWS($C$4:C324)+1,Amortization[[#This Row],[opening
balance]]),IFERROR(-IPMT(InterestRate/12,1,Amortization[[#This Row],['#
remaining]],D325),0)),0)</f>
        <v>451.67396449097885</v>
      </c>
      <c r="F324" s="10">
        <f ca="1">IFERROR(IF(AND(ValuesEntered,Amortization[[#This Row],[payment
date]]&lt;&gt;""),-PPMT(InterestRate/12,1,DurationOfLoan-ROWS($C$4:C324)+1,Amortization[[#This Row],[opening
balance]]),""),0)</f>
        <v>2000.7741385761722</v>
      </c>
      <c r="G324" s="10">
        <f ca="1">IF(Amortization[[#This Row],[payment
date]]="",0,PropertyTaxAmount)</f>
        <v>375</v>
      </c>
      <c r="H324" s="10">
        <f ca="1">IF(Amortization[[#This Row],[payment
date]]="",0,Amortization[[#This Row],[interest]]+Amortization[[#This Row],[principal]]+Amortization[[#This Row],[property
tax]])</f>
        <v>2827.4481030671509</v>
      </c>
      <c r="I324" s="10">
        <f ca="1">IF(Amortization[[#This Row],[payment
date]]="",0,Amortization[[#This Row],[opening
balance]]-Amortization[[#This Row],[principal]])</f>
        <v>86721.401182267946</v>
      </c>
      <c r="J324" s="14">
        <f ca="1">IF(Amortization[[#This Row],[closing
balance]]&gt;0,LastRow-ROW(),0)</f>
        <v>39</v>
      </c>
    </row>
    <row r="325" spans="2:10" ht="15" customHeight="1" x14ac:dyDescent="0.25">
      <c r="B325" s="11">
        <f>ROWS($B$4:B325)</f>
        <v>322</v>
      </c>
      <c r="C325" s="15">
        <f ca="1">IF(ValuesEntered,IF(Amortization[[#This Row],['#]]&lt;=DurationOfLoan,IF(ROW()-ROW(Amortization[[#Headers],[payment
date]])=1,LoanStart,IF(I324&gt;0,EDATE(C324,1),"")),""),"")</f>
        <v>54742</v>
      </c>
      <c r="D325" s="10">
        <f ca="1">IF(ROW()-ROW(Amortization[[#Headers],[opening
balance]])=1,LoanAmount,IF(Amortization[[#This Row],[payment
date]]="",0,INDEX(Amortization[], ROW()-4,8)))</f>
        <v>86721.401182267946</v>
      </c>
      <c r="E325" s="10">
        <f ca="1">IF(ValuesEntered,IF(ROW()-ROW(Amortization[[#Headers],[interest]])=1,-IPMT(InterestRate/12,1,DurationOfLoan-ROWS($C$4:C325)+1,Amortization[[#This Row],[opening
balance]]),IFERROR(-IPMT(InterestRate/12,1,Amortization[[#This Row],['#
remaining]],D326),0)),0)</f>
        <v>441.19899138048623</v>
      </c>
      <c r="F325" s="10">
        <f ca="1">IFERROR(IF(AND(ValuesEntered,Amortization[[#This Row],[payment
date]]&lt;&gt;""),-PPMT(InterestRate/12,1,DurationOfLoan-ROWS($C$4:C325)+1,Amortization[[#This Row],[opening
balance]]),""),0)</f>
        <v>2011.1948372145891</v>
      </c>
      <c r="G325" s="10">
        <f ca="1">IF(Amortization[[#This Row],[payment
date]]="",0,PropertyTaxAmount)</f>
        <v>375</v>
      </c>
      <c r="H325" s="10">
        <f ca="1">IF(Amortization[[#This Row],[payment
date]]="",0,Amortization[[#This Row],[interest]]+Amortization[[#This Row],[principal]]+Amortization[[#This Row],[property
tax]])</f>
        <v>2827.3938285950753</v>
      </c>
      <c r="I325" s="10">
        <f ca="1">IF(Amortization[[#This Row],[payment
date]]="",0,Amortization[[#This Row],[opening
balance]]-Amortization[[#This Row],[principal]])</f>
        <v>84710.206345053361</v>
      </c>
      <c r="J325" s="14">
        <f ca="1">IF(Amortization[[#This Row],[closing
balance]]&gt;0,LastRow-ROW(),0)</f>
        <v>38</v>
      </c>
    </row>
    <row r="326" spans="2:10" ht="15" customHeight="1" x14ac:dyDescent="0.25">
      <c r="B326" s="11">
        <f>ROWS($B$4:B326)</f>
        <v>323</v>
      </c>
      <c r="C326" s="15">
        <f ca="1">IF(ValuesEntered,IF(Amortization[[#This Row],['#]]&lt;=DurationOfLoan,IF(ROW()-ROW(Amortization[[#Headers],[payment
date]])=1,LoanStart,IF(I325&gt;0,EDATE(C325,1),"")),""),"")</f>
        <v>54772</v>
      </c>
      <c r="D326" s="10">
        <f ca="1">IF(ROW()-ROW(Amortization[[#Headers],[opening
balance]])=1,LoanAmount,IF(Amortization[[#This Row],[payment
date]]="",0,INDEX(Amortization[], ROW()-4,8)))</f>
        <v>84710.206345053361</v>
      </c>
      <c r="E326" s="10">
        <f ca="1">IF(ValuesEntered,IF(ROW()-ROW(Amortization[[#Headers],[interest]])=1,-IPMT(InterestRate/12,1,DurationOfLoan-ROWS($C$4:C326)+1,Amortization[[#This Row],[opening
balance]]),IFERROR(-IPMT(InterestRate/12,1,Amortization[[#This Row],['#
remaining]],D327),0)),0)</f>
        <v>430.66946111837643</v>
      </c>
      <c r="F326" s="10">
        <f ca="1">IFERROR(IF(AND(ValuesEntered,Amortization[[#This Row],[payment
date]]&lt;&gt;""),-PPMT(InterestRate/12,1,DurationOfLoan-ROWS($C$4:C326)+1,Amortization[[#This Row],[opening
balance]]),""),0)</f>
        <v>2021.6698103250822</v>
      </c>
      <c r="G326" s="10">
        <f ca="1">IF(Amortization[[#This Row],[payment
date]]="",0,PropertyTaxAmount)</f>
        <v>375</v>
      </c>
      <c r="H326" s="10">
        <f ca="1">IF(Amortization[[#This Row],[payment
date]]="",0,Amortization[[#This Row],[interest]]+Amortization[[#This Row],[principal]]+Amortization[[#This Row],[property
tax]])</f>
        <v>2827.3392714434585</v>
      </c>
      <c r="I326" s="10">
        <f ca="1">IF(Amortization[[#This Row],[payment
date]]="",0,Amortization[[#This Row],[opening
balance]]-Amortization[[#This Row],[principal]])</f>
        <v>82688.536534728279</v>
      </c>
      <c r="J326" s="14">
        <f ca="1">IF(Amortization[[#This Row],[closing
balance]]&gt;0,LastRow-ROW(),0)</f>
        <v>37</v>
      </c>
    </row>
    <row r="327" spans="2:10" ht="15" customHeight="1" x14ac:dyDescent="0.25">
      <c r="B327" s="11">
        <f>ROWS($B$4:B327)</f>
        <v>324</v>
      </c>
      <c r="C327" s="15">
        <f ca="1">IF(ValuesEntered,IF(Amortization[[#This Row],['#]]&lt;=DurationOfLoan,IF(ROW()-ROW(Amortization[[#Headers],[payment
date]])=1,LoanStart,IF(I326&gt;0,EDATE(C326,1),"")),""),"")</f>
        <v>54803</v>
      </c>
      <c r="D327" s="10">
        <f ca="1">IF(ROW()-ROW(Amortization[[#Headers],[opening
balance]])=1,LoanAmount,IF(Amortization[[#This Row],[payment
date]]="",0,INDEX(Amortization[], ROW()-4,8)))</f>
        <v>82688.536534728279</v>
      </c>
      <c r="E327" s="10">
        <f ca="1">IF(ValuesEntered,IF(ROW()-ROW(Amortization[[#Headers],[interest]])=1,-IPMT(InterestRate/12,1,DurationOfLoan-ROWS($C$4:C327)+1,Amortization[[#This Row],[opening
balance]]),IFERROR(-IPMT(InterestRate/12,1,Amortization[[#This Row],['#
remaining]],D328),0)),0)</f>
        <v>420.08508955281815</v>
      </c>
      <c r="F327" s="10">
        <f ca="1">IFERROR(IF(AND(ValuesEntered,Amortization[[#This Row],[payment
date]]&lt;&gt;""),-PPMT(InterestRate/12,1,DurationOfLoan-ROWS($C$4:C327)+1,Amortization[[#This Row],[opening
balance]]),""),0)</f>
        <v>2032.1993405871917</v>
      </c>
      <c r="G327" s="10">
        <f ca="1">IF(Amortization[[#This Row],[payment
date]]="",0,PropertyTaxAmount)</f>
        <v>375</v>
      </c>
      <c r="H327" s="10">
        <f ca="1">IF(Amortization[[#This Row],[payment
date]]="",0,Amortization[[#This Row],[interest]]+Amortization[[#This Row],[principal]]+Amortization[[#This Row],[property
tax]])</f>
        <v>2827.28443014001</v>
      </c>
      <c r="I327" s="10">
        <f ca="1">IF(Amortization[[#This Row],[payment
date]]="",0,Amortization[[#This Row],[opening
balance]]-Amortization[[#This Row],[principal]])</f>
        <v>80656.337194141088</v>
      </c>
      <c r="J327" s="14">
        <f ca="1">IF(Amortization[[#This Row],[closing
balance]]&gt;0,LastRow-ROW(),0)</f>
        <v>36</v>
      </c>
    </row>
    <row r="328" spans="2:10" ht="15" customHeight="1" x14ac:dyDescent="0.25">
      <c r="B328" s="11">
        <f>ROWS($B$4:B328)</f>
        <v>325</v>
      </c>
      <c r="C328" s="15">
        <f ca="1">IF(ValuesEntered,IF(Amortization[[#This Row],['#]]&lt;=DurationOfLoan,IF(ROW()-ROW(Amortization[[#Headers],[payment
date]])=1,LoanStart,IF(I327&gt;0,EDATE(C327,1),"")),""),"")</f>
        <v>54834</v>
      </c>
      <c r="D328" s="10">
        <f ca="1">IF(ROW()-ROW(Amortization[[#Headers],[opening
balance]])=1,LoanAmount,IF(Amortization[[#This Row],[payment
date]]="",0,INDEX(Amortization[], ROW()-4,8)))</f>
        <v>80656.337194141088</v>
      </c>
      <c r="E328" s="10">
        <f ca="1">IF(ValuesEntered,IF(ROW()-ROW(Amortization[[#Headers],[interest]])=1,-IPMT(InterestRate/12,1,DurationOfLoan-ROWS($C$4:C328)+1,Amortization[[#This Row],[opening
balance]]),IFERROR(-IPMT(InterestRate/12,1,Amortization[[#This Row],['#
remaining]],D329),0)),0)</f>
        <v>409.44559105202256</v>
      </c>
      <c r="F328" s="10">
        <f ca="1">IFERROR(IF(AND(ValuesEntered,Amortization[[#This Row],[payment
date]]&lt;&gt;""),-PPMT(InterestRate/12,1,DurationOfLoan-ROWS($C$4:C328)+1,Amortization[[#This Row],[opening
balance]]),""),0)</f>
        <v>2042.78371215275</v>
      </c>
      <c r="G328" s="10">
        <f ca="1">IF(Amortization[[#This Row],[payment
date]]="",0,PropertyTaxAmount)</f>
        <v>375</v>
      </c>
      <c r="H328" s="10">
        <f ca="1">IF(Amortization[[#This Row],[payment
date]]="",0,Amortization[[#This Row],[interest]]+Amortization[[#This Row],[principal]]+Amortization[[#This Row],[property
tax]])</f>
        <v>2827.2293032047728</v>
      </c>
      <c r="I328" s="10">
        <f ca="1">IF(Amortization[[#This Row],[payment
date]]="",0,Amortization[[#This Row],[opening
balance]]-Amortization[[#This Row],[principal]])</f>
        <v>78613.553481988332</v>
      </c>
      <c r="J328" s="14">
        <f ca="1">IF(Amortization[[#This Row],[closing
balance]]&gt;0,LastRow-ROW(),0)</f>
        <v>35</v>
      </c>
    </row>
    <row r="329" spans="2:10" ht="15" customHeight="1" x14ac:dyDescent="0.25">
      <c r="B329" s="11">
        <f>ROWS($B$4:B329)</f>
        <v>326</v>
      </c>
      <c r="C329" s="15">
        <f ca="1">IF(ValuesEntered,IF(Amortization[[#This Row],['#]]&lt;=DurationOfLoan,IF(ROW()-ROW(Amortization[[#Headers],[payment
date]])=1,LoanStart,IF(I328&gt;0,EDATE(C328,1),"")),""),"")</f>
        <v>54862</v>
      </c>
      <c r="D329" s="10">
        <f ca="1">IF(ROW()-ROW(Amortization[[#Headers],[opening
balance]])=1,LoanAmount,IF(Amortization[[#This Row],[payment
date]]="",0,INDEX(Amortization[], ROW()-4,8)))</f>
        <v>78613.553481988332</v>
      </c>
      <c r="E329" s="10">
        <f ca="1">IF(ValuesEntered,IF(ROW()-ROW(Amortization[[#Headers],[interest]])=1,-IPMT(InterestRate/12,1,DurationOfLoan-ROWS($C$4:C329)+1,Amortization[[#This Row],[opening
balance]]),IFERROR(-IPMT(InterestRate/12,1,Amortization[[#This Row],['#
remaining]],D330),0)),0)</f>
        <v>398.75067849653533</v>
      </c>
      <c r="F329" s="10">
        <f ca="1">IFERROR(IF(AND(ValuesEntered,Amortization[[#This Row],[payment
date]]&lt;&gt;""),-PPMT(InterestRate/12,1,DurationOfLoan-ROWS($C$4:C329)+1,Amortization[[#This Row],[opening
balance]]),""),0)</f>
        <v>2053.4232106535455</v>
      </c>
      <c r="G329" s="10">
        <f ca="1">IF(Amortization[[#This Row],[payment
date]]="",0,PropertyTaxAmount)</f>
        <v>375</v>
      </c>
      <c r="H329" s="10">
        <f ca="1">IF(Amortization[[#This Row],[payment
date]]="",0,Amortization[[#This Row],[interest]]+Amortization[[#This Row],[principal]]+Amortization[[#This Row],[property
tax]])</f>
        <v>2827.1738891500809</v>
      </c>
      <c r="I329" s="10">
        <f ca="1">IF(Amortization[[#This Row],[payment
date]]="",0,Amortization[[#This Row],[opening
balance]]-Amortization[[#This Row],[principal]])</f>
        <v>76560.130271334783</v>
      </c>
      <c r="J329" s="14">
        <f ca="1">IF(Amortization[[#This Row],[closing
balance]]&gt;0,LastRow-ROW(),0)</f>
        <v>34</v>
      </c>
    </row>
    <row r="330" spans="2:10" ht="15" customHeight="1" x14ac:dyDescent="0.25">
      <c r="B330" s="11">
        <f>ROWS($B$4:B330)</f>
        <v>327</v>
      </c>
      <c r="C330" s="15">
        <f ca="1">IF(ValuesEntered,IF(Amortization[[#This Row],['#]]&lt;=DurationOfLoan,IF(ROW()-ROW(Amortization[[#Headers],[payment
date]])=1,LoanStart,IF(I329&gt;0,EDATE(C329,1),"")),""),"")</f>
        <v>54893</v>
      </c>
      <c r="D330" s="10">
        <f ca="1">IF(ROW()-ROW(Amortization[[#Headers],[opening
balance]])=1,LoanAmount,IF(Amortization[[#This Row],[payment
date]]="",0,INDEX(Amortization[], ROW()-4,8)))</f>
        <v>76560.130271334783</v>
      </c>
      <c r="E330" s="10">
        <f ca="1">IF(ValuesEntered,IF(ROW()-ROW(Amortization[[#Headers],[interest]])=1,-IPMT(InterestRate/12,1,DurationOfLoan-ROWS($C$4:C330)+1,Amortization[[#This Row],[opening
balance]]),IFERROR(-IPMT(InterestRate/12,1,Amortization[[#This Row],['#
remaining]],D331),0)),0)</f>
        <v>388.00006327148827</v>
      </c>
      <c r="F330" s="10">
        <f ca="1">IFERROR(IF(AND(ValuesEntered,Amortization[[#This Row],[payment
date]]&lt;&gt;""),-PPMT(InterestRate/12,1,DurationOfLoan-ROWS($C$4:C330)+1,Amortization[[#This Row],[opening
balance]]),""),0)</f>
        <v>2064.1181232090325</v>
      </c>
      <c r="G330" s="10">
        <f ca="1">IF(Amortization[[#This Row],[payment
date]]="",0,PropertyTaxAmount)</f>
        <v>375</v>
      </c>
      <c r="H330" s="10">
        <f ca="1">IF(Amortization[[#This Row],[payment
date]]="",0,Amortization[[#This Row],[interest]]+Amortization[[#This Row],[principal]]+Amortization[[#This Row],[property
tax]])</f>
        <v>2827.1181864805208</v>
      </c>
      <c r="I330" s="10">
        <f ca="1">IF(Amortization[[#This Row],[payment
date]]="",0,Amortization[[#This Row],[opening
balance]]-Amortization[[#This Row],[principal]])</f>
        <v>74496.012148125752</v>
      </c>
      <c r="J330" s="14">
        <f ca="1">IF(Amortization[[#This Row],[closing
balance]]&gt;0,LastRow-ROW(),0)</f>
        <v>33</v>
      </c>
    </row>
    <row r="331" spans="2:10" ht="15" customHeight="1" x14ac:dyDescent="0.25">
      <c r="B331" s="11">
        <f>ROWS($B$4:B331)</f>
        <v>328</v>
      </c>
      <c r="C331" s="15">
        <f ca="1">IF(ValuesEntered,IF(Amortization[[#This Row],['#]]&lt;=DurationOfLoan,IF(ROW()-ROW(Amortization[[#Headers],[payment
date]])=1,LoanStart,IF(I330&gt;0,EDATE(C330,1),"")),""),"")</f>
        <v>54923</v>
      </c>
      <c r="D331" s="10">
        <f ca="1">IF(ROW()-ROW(Amortization[[#Headers],[opening
balance]])=1,LoanAmount,IF(Amortization[[#This Row],[payment
date]]="",0,INDEX(Amortization[], ROW()-4,8)))</f>
        <v>74496.012148125752</v>
      </c>
      <c r="E331" s="10">
        <f ca="1">IF(ValuesEntered,IF(ROW()-ROW(Amortization[[#Headers],[interest]])=1,-IPMT(InterestRate/12,1,DurationOfLoan-ROWS($C$4:C331)+1,Amortization[[#This Row],[opening
balance]]),IFERROR(-IPMT(InterestRate/12,1,Amortization[[#This Row],['#
remaining]],D332),0)),0)</f>
        <v>377.19345525881079</v>
      </c>
      <c r="F331" s="10">
        <f ca="1">IFERROR(IF(AND(ValuesEntered,Amortization[[#This Row],[payment
date]]&lt;&gt;""),-PPMT(InterestRate/12,1,DurationOfLoan-ROWS($C$4:C331)+1,Amortization[[#This Row],[opening
balance]]),""),0)</f>
        <v>2074.8687384340797</v>
      </c>
      <c r="G331" s="10">
        <f ca="1">IF(Amortization[[#This Row],[payment
date]]="",0,PropertyTaxAmount)</f>
        <v>375</v>
      </c>
      <c r="H331" s="10">
        <f ca="1">IF(Amortization[[#This Row],[payment
date]]="",0,Amortization[[#This Row],[interest]]+Amortization[[#This Row],[principal]]+Amortization[[#This Row],[property
tax]])</f>
        <v>2827.0621936928906</v>
      </c>
      <c r="I331" s="10">
        <f ca="1">IF(Amortization[[#This Row],[payment
date]]="",0,Amortization[[#This Row],[opening
balance]]-Amortization[[#This Row],[principal]])</f>
        <v>72421.143409691678</v>
      </c>
      <c r="J331" s="14">
        <f ca="1">IF(Amortization[[#This Row],[closing
balance]]&gt;0,LastRow-ROW(),0)</f>
        <v>32</v>
      </c>
    </row>
    <row r="332" spans="2:10" ht="15" customHeight="1" x14ac:dyDescent="0.25">
      <c r="B332" s="11">
        <f>ROWS($B$4:B332)</f>
        <v>329</v>
      </c>
      <c r="C332" s="15">
        <f ca="1">IF(ValuesEntered,IF(Amortization[[#This Row],['#]]&lt;=DurationOfLoan,IF(ROW()-ROW(Amortization[[#Headers],[payment
date]])=1,LoanStart,IF(I331&gt;0,EDATE(C331,1),"")),""),"")</f>
        <v>54954</v>
      </c>
      <c r="D332" s="10">
        <f ca="1">IF(ROW()-ROW(Amortization[[#Headers],[opening
balance]])=1,LoanAmount,IF(Amortization[[#This Row],[payment
date]]="",0,INDEX(Amortization[], ROW()-4,8)))</f>
        <v>72421.143409691678</v>
      </c>
      <c r="E332" s="10">
        <f ca="1">IF(ValuesEntered,IF(ROW()-ROW(Amortization[[#Headers],[interest]])=1,-IPMT(InterestRate/12,1,DurationOfLoan-ROWS($C$4:C332)+1,Amortization[[#This Row],[opening
balance]]),IFERROR(-IPMT(InterestRate/12,1,Amortization[[#This Row],['#
remaining]],D333),0)),0)</f>
        <v>366.33056282940061</v>
      </c>
      <c r="F332" s="10">
        <f ca="1">IFERROR(IF(AND(ValuesEntered,Amortization[[#This Row],[payment
date]]&lt;&gt;""),-PPMT(InterestRate/12,1,DurationOfLoan-ROWS($C$4:C332)+1,Amortization[[#This Row],[opening
balance]]),""),0)</f>
        <v>2085.675346446757</v>
      </c>
      <c r="G332" s="10">
        <f ca="1">IF(Amortization[[#This Row],[payment
date]]="",0,PropertyTaxAmount)</f>
        <v>375</v>
      </c>
      <c r="H332" s="10">
        <f ca="1">IF(Amortization[[#This Row],[payment
date]]="",0,Amortization[[#This Row],[interest]]+Amortization[[#This Row],[principal]]+Amortization[[#This Row],[property
tax]])</f>
        <v>2827.0059092761576</v>
      </c>
      <c r="I332" s="10">
        <f ca="1">IF(Amortization[[#This Row],[payment
date]]="",0,Amortization[[#This Row],[opening
balance]]-Amortization[[#This Row],[principal]])</f>
        <v>70335.468063244916</v>
      </c>
      <c r="J332" s="14">
        <f ca="1">IF(Amortization[[#This Row],[closing
balance]]&gt;0,LastRow-ROW(),0)</f>
        <v>31</v>
      </c>
    </row>
    <row r="333" spans="2:10" ht="15" customHeight="1" x14ac:dyDescent="0.25">
      <c r="B333" s="11">
        <f>ROWS($B$4:B333)</f>
        <v>330</v>
      </c>
      <c r="C333" s="15">
        <f ca="1">IF(ValuesEntered,IF(Amortization[[#This Row],['#]]&lt;=DurationOfLoan,IF(ROW()-ROW(Amortization[[#Headers],[payment
date]])=1,LoanStart,IF(I332&gt;0,EDATE(C332,1),"")),""),"")</f>
        <v>54984</v>
      </c>
      <c r="D333" s="10">
        <f ca="1">IF(ROW()-ROW(Amortization[[#Headers],[opening
balance]])=1,LoanAmount,IF(Amortization[[#This Row],[payment
date]]="",0,INDEX(Amortization[], ROW()-4,8)))</f>
        <v>70335.468063244916</v>
      </c>
      <c r="E333" s="10">
        <f ca="1">IF(ValuesEntered,IF(ROW()-ROW(Amortization[[#Headers],[interest]])=1,-IPMT(InterestRate/12,1,DurationOfLoan-ROWS($C$4:C333)+1,Amortization[[#This Row],[opening
balance]]),IFERROR(-IPMT(InterestRate/12,1,Amortization[[#This Row],['#
remaining]],D334),0)),0)</f>
        <v>355.4110928352539</v>
      </c>
      <c r="F333" s="10">
        <f ca="1">IFERROR(IF(AND(ValuesEntered,Amortization[[#This Row],[payment
date]]&lt;&gt;""),-PPMT(InterestRate/12,1,DurationOfLoan-ROWS($C$4:C333)+1,Amortization[[#This Row],[opening
balance]]),""),0)</f>
        <v>2096.5382388761673</v>
      </c>
      <c r="G333" s="10">
        <f ca="1">IF(Amortization[[#This Row],[payment
date]]="",0,PropertyTaxAmount)</f>
        <v>375</v>
      </c>
      <c r="H333" s="10">
        <f ca="1">IF(Amortization[[#This Row],[payment
date]]="",0,Amortization[[#This Row],[interest]]+Amortization[[#This Row],[principal]]+Amortization[[#This Row],[property
tax]])</f>
        <v>2826.9493317114211</v>
      </c>
      <c r="I333" s="10">
        <f ca="1">IF(Amortization[[#This Row],[payment
date]]="",0,Amortization[[#This Row],[opening
balance]]-Amortization[[#This Row],[principal]])</f>
        <v>68238.929824368752</v>
      </c>
      <c r="J333" s="14">
        <f ca="1">IF(Amortization[[#This Row],[closing
balance]]&gt;0,LastRow-ROW(),0)</f>
        <v>30</v>
      </c>
    </row>
    <row r="334" spans="2:10" ht="15" customHeight="1" x14ac:dyDescent="0.25">
      <c r="B334" s="11">
        <f>ROWS($B$4:B334)</f>
        <v>331</v>
      </c>
      <c r="C334" s="15">
        <f ca="1">IF(ValuesEntered,IF(Amortization[[#This Row],['#]]&lt;=DurationOfLoan,IF(ROW()-ROW(Amortization[[#Headers],[payment
date]])=1,LoanStart,IF(I333&gt;0,EDATE(C333,1),"")),""),"")</f>
        <v>55015</v>
      </c>
      <c r="D334" s="10">
        <f ca="1">IF(ROW()-ROW(Amortization[[#Headers],[opening
balance]])=1,LoanAmount,IF(Amortization[[#This Row],[payment
date]]="",0,INDEX(Amortization[], ROW()-4,8)))</f>
        <v>68238.929824368752</v>
      </c>
      <c r="E334" s="10">
        <f ca="1">IF(ValuesEntered,IF(ROW()-ROW(Amortization[[#Headers],[interest]])=1,-IPMT(InterestRate/12,1,DurationOfLoan-ROWS($C$4:C334)+1,Amortization[[#This Row],[opening
balance]]),IFERROR(-IPMT(InterestRate/12,1,Amortization[[#This Row],['#
remaining]],D335),0)),0)</f>
        <v>344.43475060155436</v>
      </c>
      <c r="F334" s="10">
        <f ca="1">IFERROR(IF(AND(ValuesEntered,Amortization[[#This Row],[payment
date]]&lt;&gt;""),-PPMT(InterestRate/12,1,DurationOfLoan-ROWS($C$4:C334)+1,Amortization[[#This Row],[opening
balance]]),""),0)</f>
        <v>2107.457708870314</v>
      </c>
      <c r="G334" s="10">
        <f ca="1">IF(Amortization[[#This Row],[payment
date]]="",0,PropertyTaxAmount)</f>
        <v>375</v>
      </c>
      <c r="H334" s="10">
        <f ca="1">IF(Amortization[[#This Row],[payment
date]]="",0,Amortization[[#This Row],[interest]]+Amortization[[#This Row],[principal]]+Amortization[[#This Row],[property
tax]])</f>
        <v>2826.8924594718683</v>
      </c>
      <c r="I334" s="10">
        <f ca="1">IF(Amortization[[#This Row],[payment
date]]="",0,Amortization[[#This Row],[opening
balance]]-Amortization[[#This Row],[principal]])</f>
        <v>66131.472115498444</v>
      </c>
      <c r="J334" s="14">
        <f ca="1">IF(Amortization[[#This Row],[closing
balance]]&gt;0,LastRow-ROW(),0)</f>
        <v>29</v>
      </c>
    </row>
    <row r="335" spans="2:10" ht="15" customHeight="1" x14ac:dyDescent="0.25">
      <c r="B335" s="11">
        <f>ROWS($B$4:B335)</f>
        <v>332</v>
      </c>
      <c r="C335" s="15">
        <f ca="1">IF(ValuesEntered,IF(Amortization[[#This Row],['#]]&lt;=DurationOfLoan,IF(ROW()-ROW(Amortization[[#Headers],[payment
date]])=1,LoanStart,IF(I334&gt;0,EDATE(C334,1),"")),""),"")</f>
        <v>55046</v>
      </c>
      <c r="D335" s="10">
        <f ca="1">IF(ROW()-ROW(Amortization[[#Headers],[opening
balance]])=1,LoanAmount,IF(Amortization[[#This Row],[payment
date]]="",0,INDEX(Amortization[], ROW()-4,8)))</f>
        <v>66131.472115498444</v>
      </c>
      <c r="E335" s="10">
        <f ca="1">IF(ValuesEntered,IF(ROW()-ROW(Amortization[[#Headers],[interest]])=1,-IPMT(InterestRate/12,1,DurationOfLoan-ROWS($C$4:C335)+1,Amortization[[#This Row],[opening
balance]]),IFERROR(-IPMT(InterestRate/12,1,Amortization[[#This Row],['#
remaining]],D336),0)),0)</f>
        <v>333.40123991872099</v>
      </c>
      <c r="F335" s="10">
        <f ca="1">IFERROR(IF(AND(ValuesEntered,Amortization[[#This Row],[payment
date]]&lt;&gt;""),-PPMT(InterestRate/12,1,DurationOfLoan-ROWS($C$4:C335)+1,Amortization[[#This Row],[opening
balance]]),""),0)</f>
        <v>2118.4340511040136</v>
      </c>
      <c r="G335" s="10">
        <f ca="1">IF(Amortization[[#This Row],[payment
date]]="",0,PropertyTaxAmount)</f>
        <v>375</v>
      </c>
      <c r="H335" s="10">
        <f ca="1">IF(Amortization[[#This Row],[payment
date]]="",0,Amortization[[#This Row],[interest]]+Amortization[[#This Row],[principal]]+Amortization[[#This Row],[property
tax]])</f>
        <v>2826.8352910227345</v>
      </c>
      <c r="I335" s="10">
        <f ca="1">IF(Amortization[[#This Row],[payment
date]]="",0,Amortization[[#This Row],[opening
balance]]-Amortization[[#This Row],[principal]])</f>
        <v>64013.03806439443</v>
      </c>
      <c r="J335" s="14">
        <f ca="1">IF(Amortization[[#This Row],[closing
balance]]&gt;0,LastRow-ROW(),0)</f>
        <v>28</v>
      </c>
    </row>
    <row r="336" spans="2:10" ht="15" customHeight="1" x14ac:dyDescent="0.25">
      <c r="B336" s="11">
        <f>ROWS($B$4:B336)</f>
        <v>333</v>
      </c>
      <c r="C336" s="15">
        <f ca="1">IF(ValuesEntered,IF(Amortization[[#This Row],['#]]&lt;=DurationOfLoan,IF(ROW()-ROW(Amortization[[#Headers],[payment
date]])=1,LoanStart,IF(I335&gt;0,EDATE(C335,1),"")),""),"")</f>
        <v>55076</v>
      </c>
      <c r="D336" s="10">
        <f ca="1">IF(ROW()-ROW(Amortization[[#Headers],[opening
balance]])=1,LoanAmount,IF(Amortization[[#This Row],[payment
date]]="",0,INDEX(Amortization[], ROW()-4,8)))</f>
        <v>64013.03806439443</v>
      </c>
      <c r="E336" s="10">
        <f ca="1">IF(ValuesEntered,IF(ROW()-ROW(Amortization[[#Headers],[interest]])=1,-IPMT(InterestRate/12,1,DurationOfLoan-ROWS($C$4:C336)+1,Amortization[[#This Row],[opening
balance]]),IFERROR(-IPMT(InterestRate/12,1,Amortization[[#This Row],['#
remaining]],D337),0)),0)</f>
        <v>322.31026303441445</v>
      </c>
      <c r="F336" s="10">
        <f ca="1">IFERROR(IF(AND(ValuesEntered,Amortization[[#This Row],[payment
date]]&lt;&gt;""),-PPMT(InterestRate/12,1,DurationOfLoan-ROWS($C$4:C336)+1,Amortization[[#This Row],[opening
balance]]),""),0)</f>
        <v>2129.467561786847</v>
      </c>
      <c r="G336" s="10">
        <f ca="1">IF(Amortization[[#This Row],[payment
date]]="",0,PropertyTaxAmount)</f>
        <v>375</v>
      </c>
      <c r="H336" s="10">
        <f ca="1">IF(Amortization[[#This Row],[payment
date]]="",0,Amortization[[#This Row],[interest]]+Amortization[[#This Row],[principal]]+Amortization[[#This Row],[property
tax]])</f>
        <v>2826.7778248212617</v>
      </c>
      <c r="I336" s="10">
        <f ca="1">IF(Amortization[[#This Row],[payment
date]]="",0,Amortization[[#This Row],[opening
balance]]-Amortization[[#This Row],[principal]])</f>
        <v>61883.570502607581</v>
      </c>
      <c r="J336" s="14">
        <f ca="1">IF(Amortization[[#This Row],[closing
balance]]&gt;0,LastRow-ROW(),0)</f>
        <v>27</v>
      </c>
    </row>
    <row r="337" spans="2:10" ht="15" customHeight="1" x14ac:dyDescent="0.25">
      <c r="B337" s="11">
        <f>ROWS($B$4:B337)</f>
        <v>334</v>
      </c>
      <c r="C337" s="15">
        <f ca="1">IF(ValuesEntered,IF(Amortization[[#This Row],['#]]&lt;=DurationOfLoan,IF(ROW()-ROW(Amortization[[#Headers],[payment
date]])=1,LoanStart,IF(I336&gt;0,EDATE(C336,1),"")),""),"")</f>
        <v>55107</v>
      </c>
      <c r="D337" s="10">
        <f ca="1">IF(ROW()-ROW(Amortization[[#Headers],[opening
balance]])=1,LoanAmount,IF(Amortization[[#This Row],[payment
date]]="",0,INDEX(Amortization[], ROW()-4,8)))</f>
        <v>61883.570502607581</v>
      </c>
      <c r="E337" s="10">
        <f ca="1">IF(ValuesEntered,IF(ROW()-ROW(Amortization[[#Headers],[interest]])=1,-IPMT(InterestRate/12,1,DurationOfLoan-ROWS($C$4:C337)+1,Amortization[[#This Row],[opening
balance]]),IFERROR(-IPMT(InterestRate/12,1,Amortization[[#This Row],['#
remaining]],D338),0)),0)</f>
        <v>311.16152064550221</v>
      </c>
      <c r="F337" s="10">
        <f ca="1">IFERROR(IF(AND(ValuesEntered,Amortization[[#This Row],[payment
date]]&lt;&gt;""),-PPMT(InterestRate/12,1,DurationOfLoan-ROWS($C$4:C337)+1,Amortization[[#This Row],[opening
balance]]),""),0)</f>
        <v>2140.5585386711537</v>
      </c>
      <c r="G337" s="10">
        <f ca="1">IF(Amortization[[#This Row],[payment
date]]="",0,PropertyTaxAmount)</f>
        <v>375</v>
      </c>
      <c r="H337" s="10">
        <f ca="1">IF(Amortization[[#This Row],[payment
date]]="",0,Amortization[[#This Row],[interest]]+Amortization[[#This Row],[principal]]+Amortization[[#This Row],[property
tax]])</f>
        <v>2826.7200593166558</v>
      </c>
      <c r="I337" s="10">
        <f ca="1">IF(Amortization[[#This Row],[payment
date]]="",0,Amortization[[#This Row],[opening
balance]]-Amortization[[#This Row],[principal]])</f>
        <v>59743.011963936427</v>
      </c>
      <c r="J337" s="14">
        <f ca="1">IF(Amortization[[#This Row],[closing
balance]]&gt;0,LastRow-ROW(),0)</f>
        <v>26</v>
      </c>
    </row>
    <row r="338" spans="2:10" ht="15" customHeight="1" x14ac:dyDescent="0.25">
      <c r="B338" s="11">
        <f>ROWS($B$4:B338)</f>
        <v>335</v>
      </c>
      <c r="C338" s="15">
        <f ca="1">IF(ValuesEntered,IF(Amortization[[#This Row],['#]]&lt;=DurationOfLoan,IF(ROW()-ROW(Amortization[[#Headers],[payment
date]])=1,LoanStart,IF(I337&gt;0,EDATE(C337,1),"")),""),"")</f>
        <v>55137</v>
      </c>
      <c r="D338" s="10">
        <f ca="1">IF(ROW()-ROW(Amortization[[#Headers],[opening
balance]])=1,LoanAmount,IF(Amortization[[#This Row],[payment
date]]="",0,INDEX(Amortization[], ROW()-4,8)))</f>
        <v>59743.011963936427</v>
      </c>
      <c r="E338" s="10">
        <f ca="1">IF(ValuesEntered,IF(ROW()-ROW(Amortization[[#Headers],[interest]])=1,-IPMT(InterestRate/12,1,DurationOfLoan-ROWS($C$4:C338)+1,Amortization[[#This Row],[opening
balance]]),IFERROR(-IPMT(InterestRate/12,1,Amortization[[#This Row],['#
remaining]],D339),0)),0)</f>
        <v>299.95471188998101</v>
      </c>
      <c r="F338" s="10">
        <f ca="1">IFERROR(IF(AND(ValuesEntered,Amortization[[#This Row],[payment
date]]&lt;&gt;""),-PPMT(InterestRate/12,1,DurationOfLoan-ROWS($C$4:C338)+1,Amortization[[#This Row],[opening
balance]]),""),0)</f>
        <v>2151.7072810600657</v>
      </c>
      <c r="G338" s="10">
        <f ca="1">IF(Amortization[[#This Row],[payment
date]]="",0,PropertyTaxAmount)</f>
        <v>375</v>
      </c>
      <c r="H338" s="10">
        <f ca="1">IF(Amortization[[#This Row],[payment
date]]="",0,Amortization[[#This Row],[interest]]+Amortization[[#This Row],[principal]]+Amortization[[#This Row],[property
tax]])</f>
        <v>2826.6619929500466</v>
      </c>
      <c r="I338" s="10">
        <f ca="1">IF(Amortization[[#This Row],[payment
date]]="",0,Amortization[[#This Row],[opening
balance]]-Amortization[[#This Row],[principal]])</f>
        <v>57591.304682876362</v>
      </c>
      <c r="J338" s="14">
        <f ca="1">IF(Amortization[[#This Row],[closing
balance]]&gt;0,LastRow-ROW(),0)</f>
        <v>25</v>
      </c>
    </row>
    <row r="339" spans="2:10" ht="15" customHeight="1" x14ac:dyDescent="0.25">
      <c r="B339" s="11">
        <f>ROWS($B$4:B339)</f>
        <v>336</v>
      </c>
      <c r="C339" s="15">
        <f ca="1">IF(ValuesEntered,IF(Amortization[[#This Row],['#]]&lt;=DurationOfLoan,IF(ROW()-ROW(Amortization[[#Headers],[payment
date]])=1,LoanStart,IF(I338&gt;0,EDATE(C338,1),"")),""),"")</f>
        <v>55168</v>
      </c>
      <c r="D339" s="10">
        <f ca="1">IF(ROW()-ROW(Amortization[[#Headers],[opening
balance]])=1,LoanAmount,IF(Amortization[[#This Row],[payment
date]]="",0,INDEX(Amortization[], ROW()-4,8)))</f>
        <v>57591.304682876362</v>
      </c>
      <c r="E339" s="10">
        <f ca="1">IF(ValuesEntered,IF(ROW()-ROW(Amortization[[#Headers],[interest]])=1,-IPMT(InterestRate/12,1,DurationOfLoan-ROWS($C$4:C339)+1,Amortization[[#This Row],[opening
balance]]),IFERROR(-IPMT(InterestRate/12,1,Amortization[[#This Row],['#
remaining]],D340),0)),0)</f>
        <v>288.68953433885815</v>
      </c>
      <c r="F339" s="10">
        <f ca="1">IFERROR(IF(AND(ValuesEntered,Amortization[[#This Row],[payment
date]]&lt;&gt;""),-PPMT(InterestRate/12,1,DurationOfLoan-ROWS($C$4:C339)+1,Amortization[[#This Row],[opening
balance]]),""),0)</f>
        <v>2162.914089815587</v>
      </c>
      <c r="G339" s="10">
        <f ca="1">IF(Amortization[[#This Row],[payment
date]]="",0,PropertyTaxAmount)</f>
        <v>375</v>
      </c>
      <c r="H339" s="10">
        <f ca="1">IF(Amortization[[#This Row],[payment
date]]="",0,Amortization[[#This Row],[interest]]+Amortization[[#This Row],[principal]]+Amortization[[#This Row],[property
tax]])</f>
        <v>2826.6036241544452</v>
      </c>
      <c r="I339" s="10">
        <f ca="1">IF(Amortization[[#This Row],[payment
date]]="",0,Amortization[[#This Row],[opening
balance]]-Amortization[[#This Row],[principal]])</f>
        <v>55428.390593060773</v>
      </c>
      <c r="J339" s="14">
        <f ca="1">IF(Amortization[[#This Row],[closing
balance]]&gt;0,LastRow-ROW(),0)</f>
        <v>24</v>
      </c>
    </row>
    <row r="340" spans="2:10" ht="15" customHeight="1" x14ac:dyDescent="0.25">
      <c r="B340" s="11">
        <f>ROWS($B$4:B340)</f>
        <v>337</v>
      </c>
      <c r="C340" s="15">
        <f ca="1">IF(ValuesEntered,IF(Amortization[[#This Row],['#]]&lt;=DurationOfLoan,IF(ROW()-ROW(Amortization[[#Headers],[payment
date]])=1,LoanStart,IF(I339&gt;0,EDATE(C339,1),"")),""),"")</f>
        <v>55199</v>
      </c>
      <c r="D340" s="10">
        <f ca="1">IF(ROW()-ROW(Amortization[[#Headers],[opening
balance]])=1,LoanAmount,IF(Amortization[[#This Row],[payment
date]]="",0,INDEX(Amortization[], ROW()-4,8)))</f>
        <v>55428.390593060773</v>
      </c>
      <c r="E340" s="10">
        <f ca="1">IF(ValuesEntered,IF(ROW()-ROW(Amortization[[#Headers],[interest]])=1,-IPMT(InterestRate/12,1,DurationOfLoan-ROWS($C$4:C340)+1,Amortization[[#This Row],[opening
balance]]),IFERROR(-IPMT(InterestRate/12,1,Amortization[[#This Row],['#
remaining]],D341),0)),0)</f>
        <v>277.36568398798988</v>
      </c>
      <c r="F340" s="10">
        <f ca="1">IFERROR(IF(AND(ValuesEntered,Amortization[[#This Row],[payment
date]]&lt;&gt;""),-PPMT(InterestRate/12,1,DurationOfLoan-ROWS($C$4:C340)+1,Amortization[[#This Row],[opening
balance]]),""),0)</f>
        <v>2174.1792673667096</v>
      </c>
      <c r="G340" s="10">
        <f ca="1">IF(Amortization[[#This Row],[payment
date]]="",0,PropertyTaxAmount)</f>
        <v>375</v>
      </c>
      <c r="H340" s="10">
        <f ca="1">IF(Amortization[[#This Row],[payment
date]]="",0,Amortization[[#This Row],[interest]]+Amortization[[#This Row],[principal]]+Amortization[[#This Row],[property
tax]])</f>
        <v>2826.5449513546996</v>
      </c>
      <c r="I340" s="10">
        <f ca="1">IF(Amortization[[#This Row],[payment
date]]="",0,Amortization[[#This Row],[opening
balance]]-Amortization[[#This Row],[principal]])</f>
        <v>53254.211325694065</v>
      </c>
      <c r="J340" s="14">
        <f ca="1">IF(Amortization[[#This Row],[closing
balance]]&gt;0,LastRow-ROW(),0)</f>
        <v>23</v>
      </c>
    </row>
    <row r="341" spans="2:10" ht="15" customHeight="1" x14ac:dyDescent="0.25">
      <c r="B341" s="11">
        <f>ROWS($B$4:B341)</f>
        <v>338</v>
      </c>
      <c r="C341" s="15">
        <f ca="1">IF(ValuesEntered,IF(Amortization[[#This Row],['#]]&lt;=DurationOfLoan,IF(ROW()-ROW(Amortization[[#Headers],[payment
date]])=1,LoanStart,IF(I340&gt;0,EDATE(C340,1),"")),""),"")</f>
        <v>55227</v>
      </c>
      <c r="D341" s="10">
        <f ca="1">IF(ROW()-ROW(Amortization[[#Headers],[opening
balance]])=1,LoanAmount,IF(Amortization[[#This Row],[payment
date]]="",0,INDEX(Amortization[], ROW()-4,8)))</f>
        <v>53254.211325694065</v>
      </c>
      <c r="E341" s="10">
        <f ca="1">IF(ValuesEntered,IF(ROW()-ROW(Amortization[[#Headers],[interest]])=1,-IPMT(InterestRate/12,1,DurationOfLoan-ROWS($C$4:C341)+1,Amortization[[#This Row],[opening
balance]]),IFERROR(-IPMT(InterestRate/12,1,Amortization[[#This Row],['#
remaining]],D342),0)),0)</f>
        <v>265.9828552498775</v>
      </c>
      <c r="F341" s="10">
        <f ca="1">IFERROR(IF(AND(ValuesEntered,Amortization[[#This Row],[payment
date]]&lt;&gt;""),-PPMT(InterestRate/12,1,DurationOfLoan-ROWS($C$4:C341)+1,Amortization[[#This Row],[opening
balance]]),""),0)</f>
        <v>2185.5031177175779</v>
      </c>
      <c r="G341" s="10">
        <f ca="1">IF(Amortization[[#This Row],[payment
date]]="",0,PropertyTaxAmount)</f>
        <v>375</v>
      </c>
      <c r="H341" s="10">
        <f ca="1">IF(Amortization[[#This Row],[payment
date]]="",0,Amortization[[#This Row],[interest]]+Amortization[[#This Row],[principal]]+Amortization[[#This Row],[property
tax]])</f>
        <v>2826.4859729674554</v>
      </c>
      <c r="I341" s="10">
        <f ca="1">IF(Amortization[[#This Row],[payment
date]]="",0,Amortization[[#This Row],[opening
balance]]-Amortization[[#This Row],[principal]])</f>
        <v>51068.708207976488</v>
      </c>
      <c r="J341" s="14">
        <f ca="1">IF(Amortization[[#This Row],[closing
balance]]&gt;0,LastRow-ROW(),0)</f>
        <v>22</v>
      </c>
    </row>
    <row r="342" spans="2:10" ht="15" customHeight="1" x14ac:dyDescent="0.25">
      <c r="B342" s="11">
        <f>ROWS($B$4:B342)</f>
        <v>339</v>
      </c>
      <c r="C342" s="15">
        <f ca="1">IF(ValuesEntered,IF(Amortization[[#This Row],['#]]&lt;=DurationOfLoan,IF(ROW()-ROW(Amortization[[#Headers],[payment
date]])=1,LoanStart,IF(I341&gt;0,EDATE(C341,1),"")),""),"")</f>
        <v>55258</v>
      </c>
      <c r="D342" s="10">
        <f ca="1">IF(ROW()-ROW(Amortization[[#Headers],[opening
balance]])=1,LoanAmount,IF(Amortization[[#This Row],[payment
date]]="",0,INDEX(Amortization[], ROW()-4,8)))</f>
        <v>51068.708207976488</v>
      </c>
      <c r="E342" s="10">
        <f ca="1">IF(ValuesEntered,IF(ROW()-ROW(Amortization[[#Headers],[interest]])=1,-IPMT(InterestRate/12,1,DurationOfLoan-ROWS($C$4:C342)+1,Amortization[[#This Row],[opening
balance]]),IFERROR(-IPMT(InterestRate/12,1,Amortization[[#This Row],['#
remaining]],D343),0)),0)</f>
        <v>254.54074094542082</v>
      </c>
      <c r="F342" s="10">
        <f ca="1">IFERROR(IF(AND(ValuesEntered,Amortization[[#This Row],[payment
date]]&lt;&gt;""),-PPMT(InterestRate/12,1,DurationOfLoan-ROWS($C$4:C342)+1,Amortization[[#This Row],[opening
balance]]),""),0)</f>
        <v>2196.8859464556908</v>
      </c>
      <c r="G342" s="10">
        <f ca="1">IF(Amortization[[#This Row],[payment
date]]="",0,PropertyTaxAmount)</f>
        <v>375</v>
      </c>
      <c r="H342" s="10">
        <f ca="1">IF(Amortization[[#This Row],[payment
date]]="",0,Amortization[[#This Row],[interest]]+Amortization[[#This Row],[principal]]+Amortization[[#This Row],[property
tax]])</f>
        <v>2826.4266874011118</v>
      </c>
      <c r="I342" s="10">
        <f ca="1">IF(Amortization[[#This Row],[payment
date]]="",0,Amortization[[#This Row],[opening
balance]]-Amortization[[#This Row],[principal]])</f>
        <v>48871.8222615208</v>
      </c>
      <c r="J342" s="14">
        <f ca="1">IF(Amortization[[#This Row],[closing
balance]]&gt;0,LastRow-ROW(),0)</f>
        <v>21</v>
      </c>
    </row>
    <row r="343" spans="2:10" ht="15" customHeight="1" x14ac:dyDescent="0.25">
      <c r="B343" s="11">
        <f>ROWS($B$4:B343)</f>
        <v>340</v>
      </c>
      <c r="C343" s="15">
        <f ca="1">IF(ValuesEntered,IF(Amortization[[#This Row],['#]]&lt;=DurationOfLoan,IF(ROW()-ROW(Amortization[[#Headers],[payment
date]])=1,LoanStart,IF(I342&gt;0,EDATE(C342,1),"")),""),"")</f>
        <v>55288</v>
      </c>
      <c r="D343" s="10">
        <f ca="1">IF(ROW()-ROW(Amortization[[#Headers],[opening
balance]])=1,LoanAmount,IF(Amortization[[#This Row],[payment
date]]="",0,INDEX(Amortization[], ROW()-4,8)))</f>
        <v>48871.8222615208</v>
      </c>
      <c r="E343" s="10">
        <f ca="1">IF(ValuesEntered,IF(ROW()-ROW(Amortization[[#Headers],[interest]])=1,-IPMT(InterestRate/12,1,DurationOfLoan-ROWS($C$4:C343)+1,Amortization[[#This Row],[opening
balance]]),IFERROR(-IPMT(InterestRate/12,1,Amortization[[#This Row],['#
remaining]],D344),0)),0)</f>
        <v>243.03903229562837</v>
      </c>
      <c r="F343" s="10">
        <f ca="1">IFERROR(IF(AND(ValuesEntered,Amortization[[#This Row],[payment
date]]&lt;&gt;""),-PPMT(InterestRate/12,1,DurationOfLoan-ROWS($C$4:C343)+1,Amortization[[#This Row],[opening
balance]]),""),0)</f>
        <v>2208.3280607601473</v>
      </c>
      <c r="G343" s="10">
        <f ca="1">IF(Amortization[[#This Row],[payment
date]]="",0,PropertyTaxAmount)</f>
        <v>375</v>
      </c>
      <c r="H343" s="10">
        <f ca="1">IF(Amortization[[#This Row],[payment
date]]="",0,Amortization[[#This Row],[interest]]+Amortization[[#This Row],[principal]]+Amortization[[#This Row],[property
tax]])</f>
        <v>2826.3670930557755</v>
      </c>
      <c r="I343" s="10">
        <f ca="1">IF(Amortization[[#This Row],[payment
date]]="",0,Amortization[[#This Row],[opening
balance]]-Amortization[[#This Row],[principal]])</f>
        <v>46663.494200760651</v>
      </c>
      <c r="J343" s="14">
        <f ca="1">IF(Amortization[[#This Row],[closing
balance]]&gt;0,LastRow-ROW(),0)</f>
        <v>20</v>
      </c>
    </row>
    <row r="344" spans="2:10" ht="15" customHeight="1" x14ac:dyDescent="0.25">
      <c r="B344" s="11">
        <f>ROWS($B$4:B344)</f>
        <v>341</v>
      </c>
      <c r="C344" s="15">
        <f ca="1">IF(ValuesEntered,IF(Amortization[[#This Row],['#]]&lt;=DurationOfLoan,IF(ROW()-ROW(Amortization[[#Headers],[payment
date]])=1,LoanStart,IF(I343&gt;0,EDATE(C343,1),"")),""),"")</f>
        <v>55319</v>
      </c>
      <c r="D344" s="10">
        <f ca="1">IF(ROW()-ROW(Amortization[[#Headers],[opening
balance]])=1,LoanAmount,IF(Amortization[[#This Row],[payment
date]]="",0,INDEX(Amortization[], ROW()-4,8)))</f>
        <v>46663.494200760651</v>
      </c>
      <c r="E344" s="10">
        <f ca="1">IF(ValuesEntered,IF(ROW()-ROW(Amortization[[#Headers],[interest]])=1,-IPMT(InterestRate/12,1,DurationOfLoan-ROWS($C$4:C344)+1,Amortization[[#This Row],[opening
balance]]),IFERROR(-IPMT(InterestRate/12,1,Amortization[[#This Row],['#
remaining]],D345),0)),0)</f>
        <v>231.47741891328496</v>
      </c>
      <c r="F344" s="10">
        <f ca="1">IFERROR(IF(AND(ValuesEntered,Amortization[[#This Row],[payment
date]]&lt;&gt;""),-PPMT(InterestRate/12,1,DurationOfLoan-ROWS($C$4:C344)+1,Amortization[[#This Row],[opening
balance]]),""),0)</f>
        <v>2219.8297694099397</v>
      </c>
      <c r="G344" s="10">
        <f ca="1">IF(Amortization[[#This Row],[payment
date]]="",0,PropertyTaxAmount)</f>
        <v>375</v>
      </c>
      <c r="H344" s="10">
        <f ca="1">IF(Amortization[[#This Row],[payment
date]]="",0,Amortization[[#This Row],[interest]]+Amortization[[#This Row],[principal]]+Amortization[[#This Row],[property
tax]])</f>
        <v>2826.3071883232246</v>
      </c>
      <c r="I344" s="10">
        <f ca="1">IF(Amortization[[#This Row],[payment
date]]="",0,Amortization[[#This Row],[opening
balance]]-Amortization[[#This Row],[principal]])</f>
        <v>44443.664431350713</v>
      </c>
      <c r="J344" s="14">
        <f ca="1">IF(Amortization[[#This Row],[closing
balance]]&gt;0,LastRow-ROW(),0)</f>
        <v>19</v>
      </c>
    </row>
    <row r="345" spans="2:10" ht="15" customHeight="1" x14ac:dyDescent="0.25">
      <c r="B345" s="11">
        <f>ROWS($B$4:B345)</f>
        <v>342</v>
      </c>
      <c r="C345" s="15">
        <f ca="1">IF(ValuesEntered,IF(Amortization[[#This Row],['#]]&lt;=DurationOfLoan,IF(ROW()-ROW(Amortization[[#Headers],[payment
date]])=1,LoanStart,IF(I344&gt;0,EDATE(C344,1),"")),""),"")</f>
        <v>55349</v>
      </c>
      <c r="D345" s="10">
        <f ca="1">IF(ROW()-ROW(Amortization[[#Headers],[opening
balance]])=1,LoanAmount,IF(Amortization[[#This Row],[payment
date]]="",0,INDEX(Amortization[], ROW()-4,8)))</f>
        <v>44443.664431350713</v>
      </c>
      <c r="E345" s="10">
        <f ca="1">IF(ValuesEntered,IF(ROW()-ROW(Amortization[[#Headers],[interest]])=1,-IPMT(InterestRate/12,1,DurationOfLoan-ROWS($C$4:C345)+1,Amortization[[#This Row],[opening
balance]]),IFERROR(-IPMT(InterestRate/12,1,Amortization[[#This Row],['#
remaining]],D346),0)),0)</f>
        <v>219.85558879457517</v>
      </c>
      <c r="F345" s="10">
        <f ca="1">IFERROR(IF(AND(ValuesEntered,Amortization[[#This Row],[payment
date]]&lt;&gt;""),-PPMT(InterestRate/12,1,DurationOfLoan-ROWS($C$4:C345)+1,Amortization[[#This Row],[opening
balance]]),""),0)</f>
        <v>2231.3913827922834</v>
      </c>
      <c r="G345" s="10">
        <f ca="1">IF(Amortization[[#This Row],[payment
date]]="",0,PropertyTaxAmount)</f>
        <v>375</v>
      </c>
      <c r="H345" s="10">
        <f ca="1">IF(Amortization[[#This Row],[payment
date]]="",0,Amortization[[#This Row],[interest]]+Amortization[[#This Row],[principal]]+Amortization[[#This Row],[property
tax]])</f>
        <v>2826.2469715868583</v>
      </c>
      <c r="I345" s="10">
        <f ca="1">IF(Amortization[[#This Row],[payment
date]]="",0,Amortization[[#This Row],[opening
balance]]-Amortization[[#This Row],[principal]])</f>
        <v>42212.273048558432</v>
      </c>
      <c r="J345" s="14">
        <f ca="1">IF(Amortization[[#This Row],[closing
balance]]&gt;0,LastRow-ROW(),0)</f>
        <v>18</v>
      </c>
    </row>
    <row r="346" spans="2:10" ht="15" customHeight="1" x14ac:dyDescent="0.25">
      <c r="B346" s="11">
        <f>ROWS($B$4:B346)</f>
        <v>343</v>
      </c>
      <c r="C346" s="15">
        <f ca="1">IF(ValuesEntered,IF(Amortization[[#This Row],['#]]&lt;=DurationOfLoan,IF(ROW()-ROW(Amortization[[#Headers],[payment
date]])=1,LoanStart,IF(I345&gt;0,EDATE(C345,1),"")),""),"")</f>
        <v>55380</v>
      </c>
      <c r="D346" s="10">
        <f ca="1">IF(ROW()-ROW(Amortization[[#Headers],[opening
balance]])=1,LoanAmount,IF(Amortization[[#This Row],[payment
date]]="",0,INDEX(Amortization[], ROW()-4,8)))</f>
        <v>42212.273048558432</v>
      </c>
      <c r="E346" s="10">
        <f ca="1">IF(ValuesEntered,IF(ROW()-ROW(Amortization[[#Headers],[interest]])=1,-IPMT(InterestRate/12,1,DurationOfLoan-ROWS($C$4:C346)+1,Amortization[[#This Row],[opening
balance]]),IFERROR(-IPMT(InterestRate/12,1,Amortization[[#This Row],['#
remaining]],D347),0)),0)</f>
        <v>208.17322831066375</v>
      </c>
      <c r="F346" s="10">
        <f ca="1">IFERROR(IF(AND(ValuesEntered,Amortization[[#This Row],[payment
date]]&lt;&gt;""),-PPMT(InterestRate/12,1,DurationOfLoan-ROWS($C$4:C346)+1,Amortization[[#This Row],[opening
balance]]),""),0)</f>
        <v>2243.0132129109929</v>
      </c>
      <c r="G346" s="10">
        <f ca="1">IF(Amortization[[#This Row],[payment
date]]="",0,PropertyTaxAmount)</f>
        <v>375</v>
      </c>
      <c r="H346" s="10">
        <f ca="1">IF(Amortization[[#This Row],[payment
date]]="",0,Amortization[[#This Row],[interest]]+Amortization[[#This Row],[principal]]+Amortization[[#This Row],[property
tax]])</f>
        <v>2826.1864412216569</v>
      </c>
      <c r="I346" s="10">
        <f ca="1">IF(Amortization[[#This Row],[payment
date]]="",0,Amortization[[#This Row],[opening
balance]]-Amortization[[#This Row],[principal]])</f>
        <v>39969.259835647441</v>
      </c>
      <c r="J346" s="14">
        <f ca="1">IF(Amortization[[#This Row],[closing
balance]]&gt;0,LastRow-ROW(),0)</f>
        <v>17</v>
      </c>
    </row>
    <row r="347" spans="2:10" ht="15" customHeight="1" x14ac:dyDescent="0.25">
      <c r="B347" s="11">
        <f>ROWS($B$4:B347)</f>
        <v>344</v>
      </c>
      <c r="C347" s="15">
        <f ca="1">IF(ValuesEntered,IF(Amortization[[#This Row],['#]]&lt;=DurationOfLoan,IF(ROW()-ROW(Amortization[[#Headers],[payment
date]])=1,LoanStart,IF(I346&gt;0,EDATE(C346,1),"")),""),"")</f>
        <v>55411</v>
      </c>
      <c r="D347" s="10">
        <f ca="1">IF(ROW()-ROW(Amortization[[#Headers],[opening
balance]])=1,LoanAmount,IF(Amortization[[#This Row],[payment
date]]="",0,INDEX(Amortization[], ROW()-4,8)))</f>
        <v>39969.259835647441</v>
      </c>
      <c r="E347" s="10">
        <f ca="1">IF(ValuesEntered,IF(ROW()-ROW(Amortization[[#Headers],[interest]])=1,-IPMT(InterestRate/12,1,DurationOfLoan-ROWS($C$4:C347)+1,Amortization[[#This Row],[opening
balance]]),IFERROR(-IPMT(InterestRate/12,1,Amortization[[#This Row],['#
remaining]],D348),0)),0)</f>
        <v>196.43002219923193</v>
      </c>
      <c r="F347" s="10">
        <f ca="1">IFERROR(IF(AND(ValuesEntered,Amortization[[#This Row],[payment
date]]&lt;&gt;""),-PPMT(InterestRate/12,1,DurationOfLoan-ROWS($C$4:C347)+1,Amortization[[#This Row],[opening
balance]]),""),0)</f>
        <v>2254.6955733949048</v>
      </c>
      <c r="G347" s="10">
        <f ca="1">IF(Amortization[[#This Row],[payment
date]]="",0,PropertyTaxAmount)</f>
        <v>375</v>
      </c>
      <c r="H347" s="10">
        <f ca="1">IF(Amortization[[#This Row],[payment
date]]="",0,Amortization[[#This Row],[interest]]+Amortization[[#This Row],[principal]]+Amortization[[#This Row],[property
tax]])</f>
        <v>2826.1255955941369</v>
      </c>
      <c r="I347" s="10">
        <f ca="1">IF(Amortization[[#This Row],[payment
date]]="",0,Amortization[[#This Row],[opening
balance]]-Amortization[[#This Row],[principal]])</f>
        <v>37714.564262252534</v>
      </c>
      <c r="J347" s="14">
        <f ca="1">IF(Amortization[[#This Row],[closing
balance]]&gt;0,LastRow-ROW(),0)</f>
        <v>16</v>
      </c>
    </row>
    <row r="348" spans="2:10" ht="15" customHeight="1" x14ac:dyDescent="0.25">
      <c r="B348" s="11">
        <f>ROWS($B$4:B348)</f>
        <v>345</v>
      </c>
      <c r="C348" s="15">
        <f ca="1">IF(ValuesEntered,IF(Amortization[[#This Row],['#]]&lt;=DurationOfLoan,IF(ROW()-ROW(Amortization[[#Headers],[payment
date]])=1,LoanStart,IF(I347&gt;0,EDATE(C347,1),"")),""),"")</f>
        <v>55441</v>
      </c>
      <c r="D348" s="10">
        <f ca="1">IF(ROW()-ROW(Amortization[[#Headers],[opening
balance]])=1,LoanAmount,IF(Amortization[[#This Row],[payment
date]]="",0,INDEX(Amortization[], ROW()-4,8)))</f>
        <v>37714.564262252534</v>
      </c>
      <c r="E348" s="10">
        <f ca="1">IF(ValuesEntered,IF(ROW()-ROW(Amortization[[#Headers],[interest]])=1,-IPMT(InterestRate/12,1,DurationOfLoan-ROWS($C$4:C348)+1,Amortization[[#This Row],[opening
balance]]),IFERROR(-IPMT(InterestRate/12,1,Amortization[[#This Row],['#
remaining]],D349),0)),0)</f>
        <v>184.62565355596976</v>
      </c>
      <c r="F348" s="10">
        <f ca="1">IFERROR(IF(AND(ValuesEntered,Amortization[[#This Row],[payment
date]]&lt;&gt;""),-PPMT(InterestRate/12,1,DurationOfLoan-ROWS($C$4:C348)+1,Amortization[[#This Row],[opening
balance]]),""),0)</f>
        <v>2266.4387795063362</v>
      </c>
      <c r="G348" s="10">
        <f ca="1">IF(Amortization[[#This Row],[payment
date]]="",0,PropertyTaxAmount)</f>
        <v>375</v>
      </c>
      <c r="H348" s="10">
        <f ca="1">IF(Amortization[[#This Row],[payment
date]]="",0,Amortization[[#This Row],[interest]]+Amortization[[#This Row],[principal]]+Amortization[[#This Row],[property
tax]])</f>
        <v>2826.0644330623059</v>
      </c>
      <c r="I348" s="10">
        <f ca="1">IF(Amortization[[#This Row],[payment
date]]="",0,Amortization[[#This Row],[opening
balance]]-Amortization[[#This Row],[principal]])</f>
        <v>35448.125482746196</v>
      </c>
      <c r="J348" s="14">
        <f ca="1">IF(Amortization[[#This Row],[closing
balance]]&gt;0,LastRow-ROW(),0)</f>
        <v>15</v>
      </c>
    </row>
    <row r="349" spans="2:10" ht="15" customHeight="1" x14ac:dyDescent="0.25">
      <c r="B349" s="11">
        <f>ROWS($B$4:B349)</f>
        <v>346</v>
      </c>
      <c r="C349" s="15">
        <f ca="1">IF(ValuesEntered,IF(Amortization[[#This Row],['#]]&lt;=DurationOfLoan,IF(ROW()-ROW(Amortization[[#Headers],[payment
date]])=1,LoanStart,IF(I348&gt;0,EDATE(C348,1),"")),""),"")</f>
        <v>55472</v>
      </c>
      <c r="D349" s="10">
        <f ca="1">IF(ROW()-ROW(Amortization[[#Headers],[opening
balance]])=1,LoanAmount,IF(Amortization[[#This Row],[payment
date]]="",0,INDEX(Amortization[], ROW()-4,8)))</f>
        <v>35448.125482746196</v>
      </c>
      <c r="E349" s="10">
        <f ca="1">IF(ValuesEntered,IF(ROW()-ROW(Amortization[[#Headers],[interest]])=1,-IPMT(InterestRate/12,1,DurationOfLoan-ROWS($C$4:C349)+1,Amortization[[#This Row],[opening
balance]]),IFERROR(-IPMT(InterestRate/12,1,Amortization[[#This Row],['#
remaining]],D350),0)),0)</f>
        <v>172.75980382602393</v>
      </c>
      <c r="F349" s="10">
        <f ca="1">IFERROR(IF(AND(ValuesEntered,Amortization[[#This Row],[payment
date]]&lt;&gt;""),-PPMT(InterestRate/12,1,DurationOfLoan-ROWS($C$4:C349)+1,Amortization[[#This Row],[opening
balance]]),""),0)</f>
        <v>2278.2431481495987</v>
      </c>
      <c r="G349" s="10">
        <f ca="1">IF(Amortization[[#This Row],[payment
date]]="",0,PropertyTaxAmount)</f>
        <v>375</v>
      </c>
      <c r="H349" s="10">
        <f ca="1">IF(Amortization[[#This Row],[payment
date]]="",0,Amortization[[#This Row],[interest]]+Amortization[[#This Row],[principal]]+Amortization[[#This Row],[property
tax]])</f>
        <v>2826.0029519756226</v>
      </c>
      <c r="I349" s="10">
        <f ca="1">IF(Amortization[[#This Row],[payment
date]]="",0,Amortization[[#This Row],[opening
balance]]-Amortization[[#This Row],[principal]])</f>
        <v>33169.882334596594</v>
      </c>
      <c r="J349" s="14">
        <f ca="1">IF(Amortization[[#This Row],[closing
balance]]&gt;0,LastRow-ROW(),0)</f>
        <v>14</v>
      </c>
    </row>
    <row r="350" spans="2:10" ht="15" customHeight="1" x14ac:dyDescent="0.25">
      <c r="B350" s="11">
        <f>ROWS($B$4:B350)</f>
        <v>347</v>
      </c>
      <c r="C350" s="15">
        <f ca="1">IF(ValuesEntered,IF(Amortization[[#This Row],['#]]&lt;=DurationOfLoan,IF(ROW()-ROW(Amortization[[#Headers],[payment
date]])=1,LoanStart,IF(I349&gt;0,EDATE(C349,1),"")),""),"")</f>
        <v>55502</v>
      </c>
      <c r="D350" s="10">
        <f ca="1">IF(ROW()-ROW(Amortization[[#Headers],[opening
balance]])=1,LoanAmount,IF(Amortization[[#This Row],[payment
date]]="",0,INDEX(Amortization[], ROW()-4,8)))</f>
        <v>33169.882334596594</v>
      </c>
      <c r="E350" s="10">
        <f ca="1">IF(ValuesEntered,IF(ROW()-ROW(Amortization[[#Headers],[interest]])=1,-IPMT(InterestRate/12,1,DurationOfLoan-ROWS($C$4:C350)+1,Amortization[[#This Row],[opening
balance]]),IFERROR(-IPMT(InterestRate/12,1,Amortization[[#This Row],['#
remaining]],D351),0)),0)</f>
        <v>160.8321527954013</v>
      </c>
      <c r="F350" s="10">
        <f ca="1">IFERROR(IF(AND(ValuesEntered,Amortization[[#This Row],[payment
date]]&lt;&gt;""),-PPMT(InterestRate/12,1,DurationOfLoan-ROWS($C$4:C350)+1,Amortization[[#This Row],[opening
balance]]),""),0)</f>
        <v>2290.1089978795439</v>
      </c>
      <c r="G350" s="10">
        <f ca="1">IF(Amortization[[#This Row],[payment
date]]="",0,PropertyTaxAmount)</f>
        <v>375</v>
      </c>
      <c r="H350" s="10">
        <f ca="1">IF(Amortization[[#This Row],[payment
date]]="",0,Amortization[[#This Row],[interest]]+Amortization[[#This Row],[principal]]+Amortization[[#This Row],[property
tax]])</f>
        <v>2825.9411506749452</v>
      </c>
      <c r="I350" s="10">
        <f ca="1">IF(Amortization[[#This Row],[payment
date]]="",0,Amortization[[#This Row],[opening
balance]]-Amortization[[#This Row],[principal]])</f>
        <v>30879.773336717051</v>
      </c>
      <c r="J350" s="14">
        <f ca="1">IF(Amortization[[#This Row],[closing
balance]]&gt;0,LastRow-ROW(),0)</f>
        <v>13</v>
      </c>
    </row>
    <row r="351" spans="2:10" ht="15" customHeight="1" x14ac:dyDescent="0.25">
      <c r="B351" s="11">
        <f>ROWS($B$4:B351)</f>
        <v>348</v>
      </c>
      <c r="C351" s="15">
        <f ca="1">IF(ValuesEntered,IF(Amortization[[#This Row],['#]]&lt;=DurationOfLoan,IF(ROW()-ROW(Amortization[[#Headers],[payment
date]])=1,LoanStart,IF(I350&gt;0,EDATE(C350,1),"")),""),"")</f>
        <v>55533</v>
      </c>
      <c r="D351" s="10">
        <f ca="1">IF(ROW()-ROW(Amortization[[#Headers],[opening
balance]])=1,LoanAmount,IF(Amortization[[#This Row],[payment
date]]="",0,INDEX(Amortization[], ROW()-4,8)))</f>
        <v>30879.773336717051</v>
      </c>
      <c r="E351" s="10">
        <f ca="1">IF(ValuesEntered,IF(ROW()-ROW(Amortization[[#Headers],[interest]])=1,-IPMT(InterestRate/12,1,DurationOfLoan-ROWS($C$4:C351)+1,Amortization[[#This Row],[opening
balance]]),IFERROR(-IPMT(InterestRate/12,1,Amortization[[#This Row],['#
remaining]],D352),0)),0)</f>
        <v>148.84237858232751</v>
      </c>
      <c r="F351" s="10">
        <f ca="1">IFERROR(IF(AND(ValuesEntered,Amortization[[#This Row],[payment
date]]&lt;&gt;""),-PPMT(InterestRate/12,1,DurationOfLoan-ROWS($C$4:C351)+1,Amortization[[#This Row],[opening
balance]]),""),0)</f>
        <v>2302.0366489101662</v>
      </c>
      <c r="G351" s="10">
        <f ca="1">IF(Amortization[[#This Row],[payment
date]]="",0,PropertyTaxAmount)</f>
        <v>375</v>
      </c>
      <c r="H351" s="10">
        <f ca="1">IF(Amortization[[#This Row],[payment
date]]="",0,Amortization[[#This Row],[interest]]+Amortization[[#This Row],[principal]]+Amortization[[#This Row],[property
tax]])</f>
        <v>2825.8790274924936</v>
      </c>
      <c r="I351" s="10">
        <f ca="1">IF(Amortization[[#This Row],[payment
date]]="",0,Amortization[[#This Row],[opening
balance]]-Amortization[[#This Row],[principal]])</f>
        <v>28577.736687806886</v>
      </c>
      <c r="J351" s="14">
        <f ca="1">IF(Amortization[[#This Row],[closing
balance]]&gt;0,LastRow-ROW(),0)</f>
        <v>12</v>
      </c>
    </row>
    <row r="352" spans="2:10" ht="15" customHeight="1" x14ac:dyDescent="0.25">
      <c r="B352" s="11">
        <f>ROWS($B$4:B352)</f>
        <v>349</v>
      </c>
      <c r="C352" s="15">
        <f ca="1">IF(ValuesEntered,IF(Amortization[[#This Row],['#]]&lt;=DurationOfLoan,IF(ROW()-ROW(Amortization[[#Headers],[payment
date]])=1,LoanStart,IF(I351&gt;0,EDATE(C351,1),"")),""),"")</f>
        <v>55564</v>
      </c>
      <c r="D352" s="10">
        <f ca="1">IF(ROW()-ROW(Amortization[[#Headers],[opening
balance]])=1,LoanAmount,IF(Amortization[[#This Row],[payment
date]]="",0,INDEX(Amortization[], ROW()-4,8)))</f>
        <v>28577.736687806886</v>
      </c>
      <c r="E352" s="10">
        <f ca="1">IF(ValuesEntered,IF(ROW()-ROW(Amortization[[#Headers],[interest]])=1,-IPMT(InterestRate/12,1,DurationOfLoan-ROWS($C$4:C352)+1,Amortization[[#This Row],[opening
balance]]),IFERROR(-IPMT(InterestRate/12,1,Amortization[[#This Row],['#
remaining]],D353),0)),0)</f>
        <v>136.79015762856065</v>
      </c>
      <c r="F352" s="10">
        <f ca="1">IFERROR(IF(AND(ValuesEntered,Amortization[[#This Row],[payment
date]]&lt;&gt;""),-PPMT(InterestRate/12,1,DurationOfLoan-ROWS($C$4:C352)+1,Amortization[[#This Row],[opening
balance]]),""),0)</f>
        <v>2314.0264231232404</v>
      </c>
      <c r="G352" s="10">
        <f ca="1">IF(Amortization[[#This Row],[payment
date]]="",0,PropertyTaxAmount)</f>
        <v>375</v>
      </c>
      <c r="H352" s="10">
        <f ca="1">IF(Amortization[[#This Row],[payment
date]]="",0,Amortization[[#This Row],[interest]]+Amortization[[#This Row],[principal]]+Amortization[[#This Row],[property
tax]])</f>
        <v>2825.8165807518012</v>
      </c>
      <c r="I352" s="10">
        <f ca="1">IF(Amortization[[#This Row],[payment
date]]="",0,Amortization[[#This Row],[opening
balance]]-Amortization[[#This Row],[principal]])</f>
        <v>26263.710264683647</v>
      </c>
      <c r="J352" s="14">
        <f ca="1">IF(Amortization[[#This Row],[closing
balance]]&gt;0,LastRow-ROW(),0)</f>
        <v>11</v>
      </c>
    </row>
    <row r="353" spans="2:10" ht="15" customHeight="1" x14ac:dyDescent="0.25">
      <c r="B353" s="11">
        <f>ROWS($B$4:B353)</f>
        <v>350</v>
      </c>
      <c r="C353" s="15">
        <f ca="1">IF(ValuesEntered,IF(Amortization[[#This Row],['#]]&lt;=DurationOfLoan,IF(ROW()-ROW(Amortization[[#Headers],[payment
date]])=1,LoanStart,IF(I352&gt;0,EDATE(C352,1),"")),""),"")</f>
        <v>55593</v>
      </c>
      <c r="D353" s="10">
        <f ca="1">IF(ROW()-ROW(Amortization[[#Headers],[opening
balance]])=1,LoanAmount,IF(Amortization[[#This Row],[payment
date]]="",0,INDEX(Amortization[], ROW()-4,8)))</f>
        <v>26263.710264683647</v>
      </c>
      <c r="E353" s="10">
        <f ca="1">IF(ValuesEntered,IF(ROW()-ROW(Amortization[[#Headers],[interest]])=1,-IPMT(InterestRate/12,1,DurationOfLoan-ROWS($C$4:C353)+1,Amortization[[#This Row],[opening
balance]]),IFERROR(-IPMT(InterestRate/12,1,Amortization[[#This Row],['#
remaining]],D354),0)),0)</f>
        <v>124.67516469065959</v>
      </c>
      <c r="F353" s="10">
        <f ca="1">IFERROR(IF(AND(ValuesEntered,Amortization[[#This Row],[payment
date]]&lt;&gt;""),-PPMT(InterestRate/12,1,DurationOfLoan-ROWS($C$4:C353)+1,Amortization[[#This Row],[opening
balance]]),""),0)</f>
        <v>2326.0786440770075</v>
      </c>
      <c r="G353" s="10">
        <f ca="1">IF(Amortization[[#This Row],[payment
date]]="",0,PropertyTaxAmount)</f>
        <v>375</v>
      </c>
      <c r="H353" s="10">
        <f ca="1">IF(Amortization[[#This Row],[payment
date]]="",0,Amortization[[#This Row],[interest]]+Amortization[[#This Row],[principal]]+Amortization[[#This Row],[property
tax]])</f>
        <v>2825.7538087676671</v>
      </c>
      <c r="I353" s="10">
        <f ca="1">IF(Amortization[[#This Row],[payment
date]]="",0,Amortization[[#This Row],[opening
balance]]-Amortization[[#This Row],[principal]])</f>
        <v>23937.63162060664</v>
      </c>
      <c r="J353" s="14">
        <f ca="1">IF(Amortization[[#This Row],[closing
balance]]&gt;0,LastRow-ROW(),0)</f>
        <v>10</v>
      </c>
    </row>
    <row r="354" spans="2:10" ht="15" customHeight="1" x14ac:dyDescent="0.25">
      <c r="B354" s="11">
        <f>ROWS($B$4:B354)</f>
        <v>351</v>
      </c>
      <c r="C354" s="15">
        <f ca="1">IF(ValuesEntered,IF(Amortization[[#This Row],['#]]&lt;=DurationOfLoan,IF(ROW()-ROW(Amortization[[#Headers],[payment
date]])=1,LoanStart,IF(I353&gt;0,EDATE(C353,1),"")),""),"")</f>
        <v>55624</v>
      </c>
      <c r="D354" s="10">
        <f ca="1">IF(ROW()-ROW(Amortization[[#Headers],[opening
balance]])=1,LoanAmount,IF(Amortization[[#This Row],[payment
date]]="",0,INDEX(Amortization[], ROW()-4,8)))</f>
        <v>23937.63162060664</v>
      </c>
      <c r="E354" s="10">
        <f ca="1">IF(ValuesEntered,IF(ROW()-ROW(Amortization[[#Headers],[interest]])=1,-IPMT(InterestRate/12,1,DurationOfLoan-ROWS($C$4:C354)+1,Amortization[[#This Row],[opening
balance]]),IFERROR(-IPMT(InterestRate/12,1,Amortization[[#This Row],['#
remaining]],D355),0)),0)</f>
        <v>112.49707283120694</v>
      </c>
      <c r="F354" s="10">
        <f ca="1">IFERROR(IF(AND(ValuesEntered,Amortization[[#This Row],[payment
date]]&lt;&gt;""),-PPMT(InterestRate/12,1,DurationOfLoan-ROWS($C$4:C354)+1,Amortization[[#This Row],[opening
balance]]),""),0)</f>
        <v>2338.1936370149087</v>
      </c>
      <c r="G354" s="10">
        <f ca="1">IF(Amortization[[#This Row],[payment
date]]="",0,PropertyTaxAmount)</f>
        <v>375</v>
      </c>
      <c r="H354" s="10">
        <f ca="1">IF(Amortization[[#This Row],[payment
date]]="",0,Amortization[[#This Row],[interest]]+Amortization[[#This Row],[principal]]+Amortization[[#This Row],[property
tax]])</f>
        <v>2825.6907098461156</v>
      </c>
      <c r="I354" s="10">
        <f ca="1">IF(Amortization[[#This Row],[payment
date]]="",0,Amortization[[#This Row],[opening
balance]]-Amortization[[#This Row],[principal]])</f>
        <v>21599.437983591732</v>
      </c>
      <c r="J354" s="14">
        <f ca="1">IF(Amortization[[#This Row],[closing
balance]]&gt;0,LastRow-ROW(),0)</f>
        <v>9</v>
      </c>
    </row>
    <row r="355" spans="2:10" ht="15" customHeight="1" x14ac:dyDescent="0.25">
      <c r="B355" s="11">
        <f>ROWS($B$4:B355)</f>
        <v>352</v>
      </c>
      <c r="C355" s="15">
        <f ca="1">IF(ValuesEntered,IF(Amortization[[#This Row],['#]]&lt;=DurationOfLoan,IF(ROW()-ROW(Amortization[[#Headers],[payment
date]])=1,LoanStart,IF(I354&gt;0,EDATE(C354,1),"")),""),"")</f>
        <v>55654</v>
      </c>
      <c r="D355" s="10">
        <f ca="1">IF(ROW()-ROW(Amortization[[#Headers],[opening
balance]])=1,LoanAmount,IF(Amortization[[#This Row],[payment
date]]="",0,INDEX(Amortization[], ROW()-4,8)))</f>
        <v>21599.437983591732</v>
      </c>
      <c r="E355" s="10">
        <f ca="1">IF(ValuesEntered,IF(ROW()-ROW(Amortization[[#Headers],[interest]])=1,-IPMT(InterestRate/12,1,DurationOfLoan-ROWS($C$4:C355)+1,Amortization[[#This Row],[opening
balance]]),IFERROR(-IPMT(InterestRate/12,1,Amortization[[#This Row],['#
remaining]],D356),0)),0)</f>
        <v>100.25555340998631</v>
      </c>
      <c r="F355" s="10">
        <f ca="1">IFERROR(IF(AND(ValuesEntered,Amortization[[#This Row],[payment
date]]&lt;&gt;""),-PPMT(InterestRate/12,1,DurationOfLoan-ROWS($C$4:C355)+1,Amortization[[#This Row],[opening
balance]]),""),0)</f>
        <v>2350.371728874361</v>
      </c>
      <c r="G355" s="10">
        <f ca="1">IF(Amortization[[#This Row],[payment
date]]="",0,PropertyTaxAmount)</f>
        <v>375</v>
      </c>
      <c r="H355" s="10">
        <f ca="1">IF(Amortization[[#This Row],[payment
date]]="",0,Amortization[[#This Row],[interest]]+Amortization[[#This Row],[principal]]+Amortization[[#This Row],[property
tax]])</f>
        <v>2825.6272822843475</v>
      </c>
      <c r="I355" s="10">
        <f ca="1">IF(Amortization[[#This Row],[payment
date]]="",0,Amortization[[#This Row],[opening
balance]]-Amortization[[#This Row],[principal]])</f>
        <v>19249.066254717371</v>
      </c>
      <c r="J355" s="14">
        <f ca="1">IF(Amortization[[#This Row],[closing
balance]]&gt;0,LastRow-ROW(),0)</f>
        <v>8</v>
      </c>
    </row>
    <row r="356" spans="2:10" ht="15" customHeight="1" x14ac:dyDescent="0.25">
      <c r="B356" s="11">
        <f>ROWS($B$4:B356)</f>
        <v>353</v>
      </c>
      <c r="C356" s="15">
        <f ca="1">IF(ValuesEntered,IF(Amortization[[#This Row],['#]]&lt;=DurationOfLoan,IF(ROW()-ROW(Amortization[[#Headers],[payment
date]])=1,LoanStart,IF(I355&gt;0,EDATE(C355,1),"")),""),"")</f>
        <v>55685</v>
      </c>
      <c r="D356" s="10">
        <f ca="1">IF(ROW()-ROW(Amortization[[#Headers],[opening
balance]])=1,LoanAmount,IF(Amortization[[#This Row],[payment
date]]="",0,INDEX(Amortization[], ROW()-4,8)))</f>
        <v>19249.066254717371</v>
      </c>
      <c r="E356" s="10">
        <f ca="1">IF(ValuesEntered,IF(ROW()-ROW(Amortization[[#Headers],[interest]])=1,-IPMT(InterestRate/12,1,DurationOfLoan-ROWS($C$4:C356)+1,Amortization[[#This Row],[opening
balance]]),IFERROR(-IPMT(InterestRate/12,1,Amortization[[#This Row],['#
remaining]],D357),0)),0)</f>
        <v>87.950276075113493</v>
      </c>
      <c r="F356" s="10">
        <f ca="1">IFERROR(IF(AND(ValuesEntered,Amortization[[#This Row],[payment
date]]&lt;&gt;""),-PPMT(InterestRate/12,1,DurationOfLoan-ROWS($C$4:C356)+1,Amortization[[#This Row],[opening
balance]]),""),0)</f>
        <v>2362.6132482955818</v>
      </c>
      <c r="G356" s="10">
        <f ca="1">IF(Amortization[[#This Row],[payment
date]]="",0,PropertyTaxAmount)</f>
        <v>375</v>
      </c>
      <c r="H356" s="10">
        <f ca="1">IF(Amortization[[#This Row],[payment
date]]="",0,Amortization[[#This Row],[interest]]+Amortization[[#This Row],[principal]]+Amortization[[#This Row],[property
tax]])</f>
        <v>2825.5635243706952</v>
      </c>
      <c r="I356" s="10">
        <f ca="1">IF(Amortization[[#This Row],[payment
date]]="",0,Amortization[[#This Row],[opening
balance]]-Amortization[[#This Row],[principal]])</f>
        <v>16886.453006421791</v>
      </c>
      <c r="J356" s="14">
        <f ca="1">IF(Amortization[[#This Row],[closing
balance]]&gt;0,LastRow-ROW(),0)</f>
        <v>7</v>
      </c>
    </row>
    <row r="357" spans="2:10" ht="15" customHeight="1" x14ac:dyDescent="0.25">
      <c r="B357" s="11">
        <f>ROWS($B$4:B357)</f>
        <v>354</v>
      </c>
      <c r="C357" s="15">
        <f ca="1">IF(ValuesEntered,IF(Amortization[[#This Row],['#]]&lt;=DurationOfLoan,IF(ROW()-ROW(Amortization[[#Headers],[payment
date]])=1,LoanStart,IF(I356&gt;0,EDATE(C356,1),"")),""),"")</f>
        <v>55715</v>
      </c>
      <c r="D357" s="10">
        <f ca="1">IF(ROW()-ROW(Amortization[[#Headers],[opening
balance]])=1,LoanAmount,IF(Amortization[[#This Row],[payment
date]]="",0,INDEX(Amortization[], ROW()-4,8)))</f>
        <v>16886.453006421791</v>
      </c>
      <c r="E357" s="10">
        <f ca="1">IF(ValuesEntered,IF(ROW()-ROW(Amortization[[#Headers],[interest]])=1,-IPMT(InterestRate/12,1,DurationOfLoan-ROWS($C$4:C357)+1,Amortization[[#This Row],[opening
balance]]),IFERROR(-IPMT(InterestRate/12,1,Amortization[[#This Row],['#
remaining]],D358),0)),0)</f>
        <v>75.580908754121538</v>
      </c>
      <c r="F357" s="10">
        <f ca="1">IFERROR(IF(AND(ValuesEntered,Amortization[[#This Row],[payment
date]]&lt;&gt;""),-PPMT(InterestRate/12,1,DurationOfLoan-ROWS($C$4:C357)+1,Amortization[[#This Row],[opening
balance]]),""),0)</f>
        <v>2374.9185256304554</v>
      </c>
      <c r="G357" s="10">
        <f ca="1">IF(Amortization[[#This Row],[payment
date]]="",0,PropertyTaxAmount)</f>
        <v>375</v>
      </c>
      <c r="H357" s="10">
        <f ca="1">IF(Amortization[[#This Row],[payment
date]]="",0,Amortization[[#This Row],[interest]]+Amortization[[#This Row],[principal]]+Amortization[[#This Row],[property
tax]])</f>
        <v>2825.4994343845769</v>
      </c>
      <c r="I357" s="10">
        <f ca="1">IF(Amortization[[#This Row],[payment
date]]="",0,Amortization[[#This Row],[opening
balance]]-Amortization[[#This Row],[principal]])</f>
        <v>14511.534480791335</v>
      </c>
      <c r="J357" s="14">
        <f ca="1">IF(Amortization[[#This Row],[closing
balance]]&gt;0,LastRow-ROW(),0)</f>
        <v>6</v>
      </c>
    </row>
    <row r="358" spans="2:10" ht="15" customHeight="1" x14ac:dyDescent="0.25">
      <c r="B358" s="11">
        <f>ROWS($B$4:B358)</f>
        <v>355</v>
      </c>
      <c r="C358" s="15">
        <f ca="1">IF(ValuesEntered,IF(Amortization[[#This Row],['#]]&lt;=DurationOfLoan,IF(ROW()-ROW(Amortization[[#Headers],[payment
date]])=1,LoanStart,IF(I357&gt;0,EDATE(C357,1),"")),""),"")</f>
        <v>55746</v>
      </c>
      <c r="D358" s="10">
        <f ca="1">IF(ROW()-ROW(Amortization[[#Headers],[opening
balance]])=1,LoanAmount,IF(Amortization[[#This Row],[payment
date]]="",0,INDEX(Amortization[], ROW()-4,8)))</f>
        <v>14511.534480791335</v>
      </c>
      <c r="E358" s="10">
        <f ca="1">IF(ValuesEntered,IF(ROW()-ROW(Amortization[[#Headers],[interest]])=1,-IPMT(InterestRate/12,1,DurationOfLoan-ROWS($C$4:C358)+1,Amortization[[#This Row],[opening
balance]]),IFERROR(-IPMT(InterestRate/12,1,Amortization[[#This Row],['#
remaining]],D359),0)),0)</f>
        <v>63.147117644999419</v>
      </c>
      <c r="F358" s="10">
        <f ca="1">IFERROR(IF(AND(ValuesEntered,Amortization[[#This Row],[payment
date]]&lt;&gt;""),-PPMT(InterestRate/12,1,DurationOfLoan-ROWS($C$4:C358)+1,Amortization[[#This Row],[opening
balance]]),""),0)</f>
        <v>2387.2878929514463</v>
      </c>
      <c r="G358" s="10">
        <f ca="1">IF(Amortization[[#This Row],[payment
date]]="",0,PropertyTaxAmount)</f>
        <v>375</v>
      </c>
      <c r="H358" s="10">
        <f ca="1">IF(Amortization[[#This Row],[payment
date]]="",0,Amortization[[#This Row],[interest]]+Amortization[[#This Row],[principal]]+Amortization[[#This Row],[property
tax]])</f>
        <v>2825.4350105964459</v>
      </c>
      <c r="I358" s="10">
        <f ca="1">IF(Amortization[[#This Row],[payment
date]]="",0,Amortization[[#This Row],[opening
balance]]-Amortization[[#This Row],[principal]])</f>
        <v>12124.246587839889</v>
      </c>
      <c r="J358" s="14">
        <f ca="1">IF(Amortization[[#This Row],[closing
balance]]&gt;0,LastRow-ROW(),0)</f>
        <v>5</v>
      </c>
    </row>
    <row r="359" spans="2:10" ht="15" customHeight="1" x14ac:dyDescent="0.25">
      <c r="B359" s="11">
        <f>ROWS($B$4:B359)</f>
        <v>356</v>
      </c>
      <c r="C359" s="15">
        <f ca="1">IF(ValuesEntered,IF(Amortization[[#This Row],['#]]&lt;=DurationOfLoan,IF(ROW()-ROW(Amortization[[#Headers],[payment
date]])=1,LoanStart,IF(I358&gt;0,EDATE(C358,1),"")),""),"")</f>
        <v>55777</v>
      </c>
      <c r="D359" s="10">
        <f ca="1">IF(ROW()-ROW(Amortization[[#Headers],[opening
balance]])=1,LoanAmount,IF(Amortization[[#This Row],[payment
date]]="",0,INDEX(Amortization[], ROW()-4,8)))</f>
        <v>12124.246587839889</v>
      </c>
      <c r="E359" s="10">
        <f ca="1">IF(ValuesEntered,IF(ROW()-ROW(Amortization[[#Headers],[interest]])=1,-IPMT(InterestRate/12,1,DurationOfLoan-ROWS($C$4:C359)+1,Amortization[[#This Row],[opening
balance]]),IFERROR(-IPMT(InterestRate/12,1,Amortization[[#This Row],['#
remaining]],D360),0)),0)</f>
        <v>50.648567207183959</v>
      </c>
      <c r="F359" s="10">
        <f ca="1">IFERROR(IF(AND(ValuesEntered,Amortization[[#This Row],[payment
date]]&lt;&gt;""),-PPMT(InterestRate/12,1,DurationOfLoan-ROWS($C$4:C359)+1,Amortization[[#This Row],[opening
balance]]),""),0)</f>
        <v>2399.7216840605688</v>
      </c>
      <c r="G359" s="10">
        <f ca="1">IF(Amortization[[#This Row],[payment
date]]="",0,PropertyTaxAmount)</f>
        <v>375</v>
      </c>
      <c r="H359" s="10">
        <f ca="1">IF(Amortization[[#This Row],[payment
date]]="",0,Amortization[[#This Row],[interest]]+Amortization[[#This Row],[principal]]+Amortization[[#This Row],[property
tax]])</f>
        <v>2825.3702512677528</v>
      </c>
      <c r="I359" s="10">
        <f ca="1">IF(Amortization[[#This Row],[payment
date]]="",0,Amortization[[#This Row],[opening
balance]]-Amortization[[#This Row],[principal]])</f>
        <v>9724.5249037793201</v>
      </c>
      <c r="J359" s="14">
        <f ca="1">IF(Amortization[[#This Row],[closing
balance]]&gt;0,LastRow-ROW(),0)</f>
        <v>4</v>
      </c>
    </row>
    <row r="360" spans="2:10" ht="15" customHeight="1" x14ac:dyDescent="0.25">
      <c r="B360" s="11">
        <f>ROWS($B$4:B360)</f>
        <v>357</v>
      </c>
      <c r="C360" s="15">
        <f ca="1">IF(ValuesEntered,IF(Amortization[[#This Row],['#]]&lt;=DurationOfLoan,IF(ROW()-ROW(Amortization[[#Headers],[payment
date]])=1,LoanStart,IF(I359&gt;0,EDATE(C359,1),"")),""),"")</f>
        <v>55807</v>
      </c>
      <c r="D360" s="10">
        <f ca="1">IF(ROW()-ROW(Amortization[[#Headers],[opening
balance]])=1,LoanAmount,IF(Amortization[[#This Row],[payment
date]]="",0,INDEX(Amortization[], ROW()-4,8)))</f>
        <v>9724.5249037793201</v>
      </c>
      <c r="E360" s="10">
        <f ca="1">IF(ValuesEntered,IF(ROW()-ROW(Amortization[[#Headers],[interest]])=1,-IPMT(InterestRate/12,1,DurationOfLoan-ROWS($C$4:C360)+1,Amortization[[#This Row],[opening
balance]]),IFERROR(-IPMT(InterestRate/12,1,Amortization[[#This Row],['#
remaining]],D361),0)),0)</f>
        <v>38.084920152504871</v>
      </c>
      <c r="F360" s="10">
        <f ca="1">IFERROR(IF(AND(ValuesEntered,Amortization[[#This Row],[payment
date]]&lt;&gt;""),-PPMT(InterestRate/12,1,DurationOfLoan-ROWS($C$4:C360)+1,Amortization[[#This Row],[opening
balance]]),""),0)</f>
        <v>2412.2202344983843</v>
      </c>
      <c r="G360" s="10">
        <f ca="1">IF(Amortization[[#This Row],[payment
date]]="",0,PropertyTaxAmount)</f>
        <v>375</v>
      </c>
      <c r="H360" s="10">
        <f ca="1">IF(Amortization[[#This Row],[payment
date]]="",0,Amortization[[#This Row],[interest]]+Amortization[[#This Row],[principal]]+Amortization[[#This Row],[property
tax]])</f>
        <v>2825.3051546508891</v>
      </c>
      <c r="I360" s="10">
        <f ca="1">IF(Amortization[[#This Row],[payment
date]]="",0,Amortization[[#This Row],[opening
balance]]-Amortization[[#This Row],[principal]])</f>
        <v>7312.3046692809357</v>
      </c>
      <c r="J360" s="14">
        <f ca="1">IF(Amortization[[#This Row],[closing
balance]]&gt;0,LastRow-ROW(),0)</f>
        <v>3</v>
      </c>
    </row>
    <row r="361" spans="2:10" ht="15" customHeight="1" x14ac:dyDescent="0.25">
      <c r="B361" s="11">
        <f>ROWS($B$4:B361)</f>
        <v>358</v>
      </c>
      <c r="C361" s="15">
        <f ca="1">IF(ValuesEntered,IF(Amortization[[#This Row],['#]]&lt;=DurationOfLoan,IF(ROW()-ROW(Amortization[[#Headers],[payment
date]])=1,LoanStart,IF(I360&gt;0,EDATE(C360,1),"")),""),"")</f>
        <v>55838</v>
      </c>
      <c r="D361" s="10">
        <f ca="1">IF(ROW()-ROW(Amortization[[#Headers],[opening
balance]])=1,LoanAmount,IF(Amortization[[#This Row],[payment
date]]="",0,INDEX(Amortization[], ROW()-4,8)))</f>
        <v>7312.3046692809357</v>
      </c>
      <c r="E361" s="10">
        <f ca="1">IF(ValuesEntered,IF(ROW()-ROW(Amortization[[#Headers],[interest]])=1,-IPMT(InterestRate/12,1,DurationOfLoan-ROWS($C$4:C361)+1,Amortization[[#This Row],[opening
balance]]),IFERROR(-IPMT(InterestRate/12,1,Amortization[[#This Row],['#
remaining]],D362),0)),0)</f>
        <v>25.455837436082675</v>
      </c>
      <c r="F361" s="10">
        <f ca="1">IFERROR(IF(AND(ValuesEntered,Amortization[[#This Row],[payment
date]]&lt;&gt;""),-PPMT(InterestRate/12,1,DurationOfLoan-ROWS($C$4:C361)+1,Amortization[[#This Row],[opening
balance]]),""),0)</f>
        <v>2424.7838815530627</v>
      </c>
      <c r="G361" s="10">
        <f ca="1">IF(Amortization[[#This Row],[payment
date]]="",0,PropertyTaxAmount)</f>
        <v>375</v>
      </c>
      <c r="H361" s="10">
        <f ca="1">IF(Amortization[[#This Row],[payment
date]]="",0,Amortization[[#This Row],[interest]]+Amortization[[#This Row],[principal]]+Amortization[[#This Row],[property
tax]])</f>
        <v>2825.2397189891453</v>
      </c>
      <c r="I361" s="10">
        <f ca="1">IF(Amortization[[#This Row],[payment
date]]="",0,Amortization[[#This Row],[opening
balance]]-Amortization[[#This Row],[principal]])</f>
        <v>4887.5207877278735</v>
      </c>
      <c r="J361" s="14">
        <f ca="1">IF(Amortization[[#This Row],[closing
balance]]&gt;0,LastRow-ROW(),0)</f>
        <v>2</v>
      </c>
    </row>
    <row r="362" spans="2:10" ht="15" customHeight="1" x14ac:dyDescent="0.25">
      <c r="B362" s="11">
        <f>ROWS($B$4:B362)</f>
        <v>359</v>
      </c>
      <c r="C362" s="15">
        <f ca="1">IF(ValuesEntered,IF(Amortization[[#This Row],['#]]&lt;=DurationOfLoan,IF(ROW()-ROW(Amortization[[#Headers],[payment
date]])=1,LoanStart,IF(I361&gt;0,EDATE(C361,1),"")),""),"")</f>
        <v>55868</v>
      </c>
      <c r="D362" s="10">
        <f ca="1">IF(ROW()-ROW(Amortization[[#Headers],[opening
balance]])=1,LoanAmount,IF(Amortization[[#This Row],[payment
date]]="",0,INDEX(Amortization[], ROW()-4,8)))</f>
        <v>4887.5207877278735</v>
      </c>
      <c r="E362" s="10">
        <f ca="1">IF(ValuesEntered,IF(ROW()-ROW(Amortization[[#Headers],[interest]])=1,-IPMT(InterestRate/12,1,DurationOfLoan-ROWS($C$4:C362)+1,Amortization[[#This Row],[opening
balance]]),IFERROR(-IPMT(InterestRate/12,1,Amortization[[#This Row],['#
remaining]],D363),0)),0)</f>
        <v>12.760978247179105</v>
      </c>
      <c r="F362" s="10">
        <f ca="1">IFERROR(IF(AND(ValuesEntered,Amortization[[#This Row],[payment
date]]&lt;&gt;""),-PPMT(InterestRate/12,1,DurationOfLoan-ROWS($C$4:C362)+1,Amortization[[#This Row],[opening
balance]]),""),0)</f>
        <v>2437.4129642694852</v>
      </c>
      <c r="G362" s="10">
        <f ca="1">IF(Amortization[[#This Row],[payment
date]]="",0,PropertyTaxAmount)</f>
        <v>375</v>
      </c>
      <c r="H362" s="10">
        <f ca="1">IF(Amortization[[#This Row],[payment
date]]="",0,Amortization[[#This Row],[interest]]+Amortization[[#This Row],[principal]]+Amortization[[#This Row],[property
tax]])</f>
        <v>2825.1739425166643</v>
      </c>
      <c r="I362" s="10">
        <f ca="1">IF(Amortization[[#This Row],[payment
date]]="",0,Amortization[[#This Row],[opening
balance]]-Amortization[[#This Row],[principal]])</f>
        <v>2450.1078234583883</v>
      </c>
      <c r="J362" s="14">
        <f ca="1">IF(Amortization[[#This Row],[closing
balance]]&gt;0,LastRow-ROW(),0)</f>
        <v>1</v>
      </c>
    </row>
    <row r="363" spans="2:10" ht="15" customHeight="1" x14ac:dyDescent="0.25">
      <c r="B363" s="11">
        <f>ROWS($B$4:B363)</f>
        <v>360</v>
      </c>
      <c r="C363" s="15">
        <f ca="1">IF(ValuesEntered,IF(Amortization[[#This Row],['#]]&lt;=DurationOfLoan,IF(ROW()-ROW(Amortization[[#Headers],[payment
date]])=1,LoanStart,IF(I362&gt;0,EDATE(C362,1),"")),""),"")</f>
        <v>55899</v>
      </c>
      <c r="D363" s="10">
        <f ca="1">IF(ROW()-ROW(Amortization[[#Headers],[opening
balance]])=1,LoanAmount,IF(Amortization[[#This Row],[payment
date]]="",0,INDEX(Amortization[], ROW()-4,8)))</f>
        <v>2450.1078234583883</v>
      </c>
      <c r="E363" s="10">
        <f ca="1">IF(ValuesEntered,IF(ROW()-ROW(Amortization[[#Headers],[interest]])=1,-IPMT(InterestRate/12,1,DurationOfLoan-ROWS($C$4:C363)+1,Amortization[[#This Row],[opening
balance]]),IFERROR(-IPMT(InterestRate/12,1,Amortization[[#This Row],['#
remaining]],D364),0)),0)</f>
        <v>0</v>
      </c>
      <c r="F363" s="10">
        <f ca="1">IFERROR(IF(AND(ValuesEntered,Amortization[[#This Row],[payment
date]]&lt;&gt;""),-PPMT(InterestRate/12,1,DurationOfLoan-ROWS($C$4:C363)+1,Amortization[[#This Row],[opening
balance]]),""),0)</f>
        <v>2450.1078234583888</v>
      </c>
      <c r="G363" s="10">
        <f ca="1">IF(Amortization[[#This Row],[payment
date]]="",0,PropertyTaxAmount)</f>
        <v>375</v>
      </c>
      <c r="H363" s="10">
        <f ca="1">IF(Amortization[[#This Row],[payment
date]]="",0,Amortization[[#This Row],[interest]]+Amortization[[#This Row],[principal]]+Amortization[[#This Row],[property
tax]])</f>
        <v>2825.1078234583888</v>
      </c>
      <c r="I363" s="10">
        <f ca="1">IF(Amortization[[#This Row],[payment
date]]="",0,Amortization[[#This Row],[opening
balance]]-Amortization[[#This Row],[principal]])</f>
        <v>-4.5474735088646412E-13</v>
      </c>
      <c r="J363" s="14">
        <f ca="1">IF(Amortization[[#This Row],[closing
balance]]&gt;0,LastRow-ROW(),0)</f>
        <v>0</v>
      </c>
    </row>
  </sheetData>
  <sheetProtection selectLockedCells="1"/>
  <mergeCells count="2">
    <mergeCell ref="B1:J1"/>
    <mergeCell ref="B2:J2"/>
  </mergeCells>
  <conditionalFormatting sqref="B4:J363">
    <cfRule type="expression" dxfId="1" priority="1">
      <formula>$C4=""</formula>
    </cfRule>
  </conditionalFormatting>
  <dataValidations count="11">
    <dataValidation allowBlank="1" showInputMessage="1" showErrorMessage="1" prompt="Amortization Table calculated from Mortgage Calculator worksheet. Add additional payments by inserting new rows to this table. Enter payment date &amp; columns will update automatically" sqref="A1" xr:uid="{00000000-0002-0000-0100-000000000000}"/>
    <dataValidation allowBlank="1" showInputMessage="1" showErrorMessage="1" prompt="Payment number is in this column. Add additional payments by adding a new row and entering the payment date. Columns will update automatically" sqref="B3" xr:uid="{00000000-0002-0000-0100-000001000000}"/>
    <dataValidation allowBlank="1" showInputMessage="1" showErrorMessage="1" prompt="Payment date is automatically updated in this column" sqref="C3" xr:uid="{00000000-0002-0000-0100-000002000000}"/>
    <dataValidation allowBlank="1" showInputMessage="1" showErrorMessage="1" prompt="Opening and adjusted balance as payments are applied are automatically updated in this column" sqref="D3" xr:uid="{00000000-0002-0000-0100-000003000000}"/>
    <dataValidation allowBlank="1" showInputMessage="1" showErrorMessage="1" prompt="Interest breakdown is automatically updated in this column" sqref="E3" xr:uid="{00000000-0002-0000-0100-000004000000}"/>
    <dataValidation allowBlank="1" showInputMessage="1" showErrorMessage="1" prompt="Amount of payment applied to the principal payment is automatically updated in this column" sqref="F3" xr:uid="{00000000-0002-0000-0100-000005000000}"/>
    <dataValidation allowBlank="1" showInputMessage="1" showErrorMessage="1" prompt="Property tax payment entered in cell E8 on Mortgage Calculator worksheet is automatically updated in this column " sqref="G3" xr:uid="{00000000-0002-0000-0100-000006000000}"/>
    <dataValidation allowBlank="1" showInputMessage="1" showErrorMessage="1" prompt="Total payment is automatically adjusted in this column based on the interest, principal and property tax amounts in column E, F and G" sqref="H3" xr:uid="{00000000-0002-0000-0100-000007000000}"/>
    <dataValidation allowBlank="1" showInputMessage="1" showErrorMessage="1" prompt="Closing balance adjusted for the total payment is automatically updated in this column" sqref="I3" xr:uid="{00000000-0002-0000-0100-000008000000}"/>
    <dataValidation allowBlank="1" showInputMessage="1" showErrorMessage="1" prompt="Number of payments remaining are automatically updated in this column under this heading based on Loan Duration in Mortgage Calculator worksheet &amp; number of payments applied to loan" sqref="J3" xr:uid="{00000000-0002-0000-0100-000009000000}"/>
    <dataValidation allowBlank="1" showInputMessage="1" showErrorMessage="1" prompt="Title of this worksheet is in this and the cell below" sqref="B1:J1" xr:uid="{00000000-0002-0000-0100-00000A000000}"/>
  </dataValidations>
  <printOptions horizontalCentered="1"/>
  <pageMargins left="0.25" right="0.25" top="0.75" bottom="0.75" header="0.3" footer="0.3"/>
  <pageSetup scale="74" fitToHeight="0" orientation="portrait" r:id="rId1"/>
  <headerFooter differentFirst="1">
    <oddFoote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4FD190-CB76-4468-92EB-2883383251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A61D09-0191-42F7-BCD8-EB701CBFD921}">
  <ds:schemaRefs>
    <ds:schemaRef ds:uri="http://schemas.openxmlformats.org/package/2006/metadata/core-properties"/>
    <ds:schemaRef ds:uri="16c05727-aa75-4e4a-9b5f-8a80a1165891"/>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230e9df3-be65-4c73-a93b-d1236ebd677e"/>
    <ds:schemaRef ds:uri="http://purl.org/dc/terms/"/>
    <ds:schemaRef ds:uri="71af3243-3dd4-4a8d-8c0d-dd76da1f02a5"/>
    <ds:schemaRef ds:uri="http://www.w3.org/XML/1998/namespace"/>
    <ds:schemaRef ds:uri="http://purl.org/dc/dcmitype/"/>
  </ds:schemaRefs>
</ds:datastoreItem>
</file>

<file path=customXml/itemProps3.xml><?xml version="1.0" encoding="utf-8"?>
<ds:datastoreItem xmlns:ds="http://schemas.openxmlformats.org/officeDocument/2006/customXml" ds:itemID="{DF92B300-9261-471E-98C7-39B57E5474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TM02802352</Template>
  <Application>Microsoft Excel</Application>
  <DocSecurity>0</DocSecurity>
  <ScaleCrop>false</ScaleCrop>
  <HeadingPairs>
    <vt:vector size="4" baseType="variant">
      <vt:variant>
        <vt:lpstr>Worksheets</vt:lpstr>
      </vt:variant>
      <vt:variant>
        <vt:i4>2</vt:i4>
      </vt:variant>
      <vt:variant>
        <vt:lpstr>Named Ranges</vt:lpstr>
      </vt:variant>
      <vt:variant>
        <vt:i4>16</vt:i4>
      </vt:variant>
    </vt:vector>
  </HeadingPairs>
  <TitlesOfParts>
    <vt:vector size="18" baseType="lpstr">
      <vt:lpstr>Mortgage Calculator</vt:lpstr>
      <vt:lpstr>Amortization Table</vt:lpstr>
      <vt:lpstr>ColumnTitle2</vt:lpstr>
      <vt:lpstr>DurationOfLoan</vt:lpstr>
      <vt:lpstr>interest</vt:lpstr>
      <vt:lpstr>InterestRate</vt:lpstr>
      <vt:lpstr>LoanAmount</vt:lpstr>
      <vt:lpstr>LoanStart</vt:lpstr>
      <vt:lpstr>MonthlyLoanPayment</vt:lpstr>
      <vt:lpstr>NoPaymentsRemaining</vt:lpstr>
      <vt:lpstr>'Amortization Table'!Print_Titles</vt:lpstr>
      <vt:lpstr>PropertyTaxAmount</vt:lpstr>
      <vt:lpstr>TitleRegion1..C8</vt:lpstr>
      <vt:lpstr>TitleRegion2..E8</vt:lpstr>
      <vt:lpstr>total_interest_paid</vt:lpstr>
      <vt:lpstr>total_loan_payment</vt:lpstr>
      <vt:lpstr>total_payments</vt:lpstr>
      <vt:lpstr>ValueOfHome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GMCC Mortgage Calculator</dc:title>
  <dc:creator/>
  <cp:keywords/>
  <cp:lastModifiedBy/>
  <dcterms:created xsi:type="dcterms:W3CDTF">2021-12-13T22:21:49Z</dcterms:created>
  <dcterms:modified xsi:type="dcterms:W3CDTF">2022-10-18T16:35:58Z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